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elkhouakhi1\Downloads\"/>
    </mc:Choice>
  </mc:AlternateContent>
  <xr:revisionPtr revIDLastSave="0" documentId="13_ncr:1_{19F04036-D919-4AC3-904F-039156CEC15B}" xr6:coauthVersionLast="47" xr6:coauthVersionMax="47" xr10:uidLastSave="{00000000-0000-0000-0000-000000000000}"/>
  <bookViews>
    <workbookView xWindow="-108" yWindow="-108" windowWidth="23256" windowHeight="12576" tabRatio="817" xr2:uid="{00000000-000D-0000-FFFF-FFFF00000000}"/>
  </bookViews>
  <sheets>
    <sheet name="C1-I2-Taux de performance GENER" sheetId="8" r:id="rId1"/>
    <sheet name="C1-I2-Taux de performance SUL" sheetId="11" r:id="rId2"/>
    <sheet name="C1-I2-Taux de performance EdP" sheetId="10" r:id="rId3"/>
  </sheets>
  <definedNames>
    <definedName name="_xlnm.Print_Titles" localSheetId="2">'C1-I2-Taux de performance EdP'!$2:$3</definedName>
    <definedName name="_xlnm.Print_Titles" localSheetId="0">'C1-I2-Taux de performance GENER'!$2:$3</definedName>
    <definedName name="_xlnm.Print_Titles" localSheetId="1">'C1-I2-Taux de performance SUL'!$2:$3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8" l="1"/>
  <c r="T26" i="8"/>
  <c r="U26" i="8"/>
  <c r="O39" i="8"/>
  <c r="O37" i="8"/>
  <c r="U16" i="8" l="1"/>
  <c r="R16" i="8"/>
  <c r="L26" i="8"/>
  <c r="U24" i="8"/>
  <c r="L24" i="8"/>
  <c r="S38" i="8"/>
  <c r="T38" i="8"/>
  <c r="S39" i="8"/>
  <c r="T39" i="8"/>
  <c r="S40" i="8"/>
  <c r="T40" i="8"/>
  <c r="S41" i="8"/>
  <c r="T41" i="8"/>
  <c r="S43" i="8"/>
  <c r="T43" i="8"/>
  <c r="S45" i="8"/>
  <c r="T45" i="8"/>
  <c r="S46" i="8"/>
  <c r="T46" i="8"/>
  <c r="T37" i="8"/>
  <c r="S37" i="8"/>
  <c r="S22" i="8"/>
  <c r="T22" i="8"/>
  <c r="S23" i="8"/>
  <c r="T23" i="8"/>
  <c r="S25" i="8"/>
  <c r="T25" i="8"/>
  <c r="S28" i="8"/>
  <c r="T28" i="8"/>
  <c r="S29" i="8"/>
  <c r="T29" i="8"/>
  <c r="S31" i="8"/>
  <c r="T31" i="8"/>
  <c r="S34" i="8"/>
  <c r="T34" i="8"/>
  <c r="S35" i="8"/>
  <c r="T35" i="8"/>
  <c r="T20" i="8"/>
  <c r="S20" i="8"/>
  <c r="AE44" i="11" l="1"/>
  <c r="AB44" i="11"/>
  <c r="AA44" i="11"/>
  <c r="V44" i="11"/>
  <c r="P44" i="11"/>
  <c r="M44" i="11"/>
  <c r="J44" i="11"/>
  <c r="H44" i="11"/>
  <c r="AD43" i="11"/>
  <c r="T43" i="11"/>
  <c r="W43" i="11" s="1"/>
  <c r="S43" i="11"/>
  <c r="R43" i="11"/>
  <c r="T42" i="11"/>
  <c r="W42" i="11" s="1"/>
  <c r="S42" i="11"/>
  <c r="U42" i="11" s="1"/>
  <c r="R42" i="11"/>
  <c r="T41" i="11"/>
  <c r="W41" i="11" s="1"/>
  <c r="S41" i="11"/>
  <c r="U41" i="11" s="1"/>
  <c r="R41" i="11"/>
  <c r="W40" i="11"/>
  <c r="U40" i="11"/>
  <c r="R40" i="11"/>
  <c r="W39" i="11"/>
  <c r="U39" i="11"/>
  <c r="R39" i="11"/>
  <c r="W38" i="11"/>
  <c r="T38" i="11"/>
  <c r="S38" i="11"/>
  <c r="U38" i="11" s="1"/>
  <c r="R38" i="11"/>
  <c r="AD37" i="11"/>
  <c r="T37" i="11"/>
  <c r="W37" i="11" s="1"/>
  <c r="S37" i="11"/>
  <c r="U37" i="11" s="1"/>
  <c r="R37" i="11"/>
  <c r="W36" i="11"/>
  <c r="T36" i="11"/>
  <c r="S36" i="11"/>
  <c r="U36" i="11" s="1"/>
  <c r="R36" i="11"/>
  <c r="W35" i="11"/>
  <c r="T35" i="11"/>
  <c r="S35" i="11"/>
  <c r="U35" i="11" s="1"/>
  <c r="R35" i="11"/>
  <c r="AD34" i="11"/>
  <c r="T34" i="11"/>
  <c r="W34" i="11" s="1"/>
  <c r="R34" i="11"/>
  <c r="T32" i="11"/>
  <c r="X32" i="11" s="1"/>
  <c r="S32" i="11"/>
  <c r="R32" i="11"/>
  <c r="T31" i="11"/>
  <c r="W31" i="11" s="1"/>
  <c r="S31" i="11"/>
  <c r="R31" i="11"/>
  <c r="AD30" i="11"/>
  <c r="T30" i="11"/>
  <c r="X30" i="11" s="1"/>
  <c r="S30" i="11"/>
  <c r="R30" i="11"/>
  <c r="O30" i="11"/>
  <c r="AD29" i="11"/>
  <c r="T29" i="11"/>
  <c r="W29" i="11" s="1"/>
  <c r="S29" i="11"/>
  <c r="U29" i="11" s="1"/>
  <c r="R29" i="11"/>
  <c r="O29" i="11"/>
  <c r="T28" i="11"/>
  <c r="W28" i="11" s="1"/>
  <c r="S28" i="11"/>
  <c r="R28" i="11"/>
  <c r="O28" i="11"/>
  <c r="T27" i="11"/>
  <c r="X27" i="11" s="1"/>
  <c r="S27" i="11"/>
  <c r="U27" i="11" s="1"/>
  <c r="R27" i="11"/>
  <c r="T26" i="11"/>
  <c r="W26" i="11" s="1"/>
  <c r="S26" i="11"/>
  <c r="R26" i="11"/>
  <c r="T25" i="11"/>
  <c r="X25" i="11" s="1"/>
  <c r="S25" i="11"/>
  <c r="U25" i="11" s="1"/>
  <c r="R25" i="11"/>
  <c r="O25" i="11"/>
  <c r="T24" i="11"/>
  <c r="W24" i="11" s="1"/>
  <c r="S24" i="11"/>
  <c r="R24" i="11"/>
  <c r="T23" i="11"/>
  <c r="X23" i="11" s="1"/>
  <c r="S23" i="11"/>
  <c r="R23" i="11"/>
  <c r="AD22" i="11"/>
  <c r="T22" i="11"/>
  <c r="X22" i="11" s="1"/>
  <c r="S22" i="11"/>
  <c r="R22" i="11"/>
  <c r="O22" i="11"/>
  <c r="T21" i="11"/>
  <c r="X21" i="11" s="1"/>
  <c r="S21" i="11"/>
  <c r="R21" i="11"/>
  <c r="T19" i="11"/>
  <c r="S19" i="11"/>
  <c r="R19" i="11"/>
  <c r="U19" i="11" s="1"/>
  <c r="X17" i="11"/>
  <c r="W17" i="11"/>
  <c r="T15" i="11"/>
  <c r="W15" i="11" s="1"/>
  <c r="S15" i="11"/>
  <c r="U15" i="11" s="1"/>
  <c r="R15" i="11"/>
  <c r="T14" i="11"/>
  <c r="X14" i="11" s="1"/>
  <c r="S14" i="11"/>
  <c r="U14" i="11" s="1"/>
  <c r="R14" i="11"/>
  <c r="L14" i="11"/>
  <c r="T13" i="11"/>
  <c r="X13" i="11" s="1"/>
  <c r="S13" i="11"/>
  <c r="U13" i="11" s="1"/>
  <c r="R13" i="11"/>
  <c r="L13" i="11"/>
  <c r="T12" i="11"/>
  <c r="X12" i="11" s="1"/>
  <c r="S12" i="11"/>
  <c r="R12" i="11"/>
  <c r="L12" i="11"/>
  <c r="T11" i="11"/>
  <c r="W11" i="11" s="1"/>
  <c r="S11" i="11"/>
  <c r="U11" i="11" s="1"/>
  <c r="R11" i="11"/>
  <c r="L11" i="11"/>
  <c r="T10" i="11"/>
  <c r="X10" i="11" s="1"/>
  <c r="S10" i="11"/>
  <c r="R10" i="11"/>
  <c r="L10" i="11"/>
  <c r="T9" i="11"/>
  <c r="W9" i="11" s="1"/>
  <c r="S9" i="11"/>
  <c r="U9" i="11" s="1"/>
  <c r="R9" i="11"/>
  <c r="U8" i="11"/>
  <c r="T8" i="11"/>
  <c r="W8" i="11" s="1"/>
  <c r="S8" i="11"/>
  <c r="R8" i="11"/>
  <c r="T7" i="11"/>
  <c r="W7" i="11" s="1"/>
  <c r="S7" i="11"/>
  <c r="U7" i="11" s="1"/>
  <c r="R7" i="11"/>
  <c r="T6" i="11"/>
  <c r="W6" i="11" s="1"/>
  <c r="S6" i="11"/>
  <c r="U6" i="11" s="1"/>
  <c r="R6" i="11"/>
  <c r="T5" i="11"/>
  <c r="S5" i="11"/>
  <c r="R5" i="11"/>
  <c r="AE8" i="10"/>
  <c r="AB8" i="10"/>
  <c r="AA8" i="10"/>
  <c r="V8" i="10"/>
  <c r="P8" i="10"/>
  <c r="M8" i="10"/>
  <c r="J8" i="10"/>
  <c r="H8" i="10"/>
  <c r="T7" i="10"/>
  <c r="W7" i="10" s="1"/>
  <c r="S7" i="10"/>
  <c r="R7" i="10"/>
  <c r="T6" i="10"/>
  <c r="X6" i="10" s="1"/>
  <c r="R6" i="10"/>
  <c r="W5" i="10"/>
  <c r="U5" i="10"/>
  <c r="R5" i="10"/>
  <c r="S5" i="8"/>
  <c r="S6" i="8"/>
  <c r="S7" i="8"/>
  <c r="S8" i="8"/>
  <c r="S9" i="8"/>
  <c r="S10" i="8"/>
  <c r="U10" i="8" s="1"/>
  <c r="S11" i="8"/>
  <c r="U11" i="8" s="1"/>
  <c r="S12" i="8"/>
  <c r="S13" i="8"/>
  <c r="S14" i="8"/>
  <c r="U22" i="8"/>
  <c r="U29" i="8"/>
  <c r="U30" i="8"/>
  <c r="U31" i="8"/>
  <c r="Z47" i="8"/>
  <c r="W43" i="8"/>
  <c r="V47" i="8"/>
  <c r="W35" i="8"/>
  <c r="W22" i="8"/>
  <c r="W21" i="8"/>
  <c r="R18" i="8"/>
  <c r="U18" i="8" s="1"/>
  <c r="R14" i="8"/>
  <c r="T5" i="8"/>
  <c r="X5" i="8" s="1"/>
  <c r="T6" i="8"/>
  <c r="W6" i="8" s="1"/>
  <c r="T7" i="8"/>
  <c r="U7" i="8" s="1"/>
  <c r="T8" i="8"/>
  <c r="W8" i="8" s="1"/>
  <c r="T9" i="8"/>
  <c r="W9" i="8"/>
  <c r="T10" i="8"/>
  <c r="W10" i="8" s="1"/>
  <c r="T11" i="8"/>
  <c r="W11" i="8" s="1"/>
  <c r="T12" i="8"/>
  <c r="X12" i="8" s="1"/>
  <c r="T13" i="8"/>
  <c r="X13" i="8" s="1"/>
  <c r="T14" i="8"/>
  <c r="W14" i="8" s="1"/>
  <c r="W16" i="8"/>
  <c r="W20" i="8"/>
  <c r="W23" i="8"/>
  <c r="W25" i="8"/>
  <c r="W27" i="8"/>
  <c r="W28" i="8"/>
  <c r="W29" i="8"/>
  <c r="W30" i="8"/>
  <c r="W31" i="8"/>
  <c r="W32" i="8"/>
  <c r="W33" i="8"/>
  <c r="W34" i="8"/>
  <c r="W37" i="8"/>
  <c r="W38" i="8"/>
  <c r="W39" i="8"/>
  <c r="W40" i="8"/>
  <c r="W41" i="8"/>
  <c r="W42" i="8"/>
  <c r="W44" i="8"/>
  <c r="W45" i="8"/>
  <c r="W46" i="8"/>
  <c r="J47" i="8"/>
  <c r="M47" i="8"/>
  <c r="P47" i="8"/>
  <c r="U40" i="8"/>
  <c r="U41" i="8"/>
  <c r="U42" i="8"/>
  <c r="U43" i="8"/>
  <c r="U38" i="8"/>
  <c r="R21" i="8"/>
  <c r="U21" i="8"/>
  <c r="R9" i="8"/>
  <c r="R6" i="8"/>
  <c r="R7" i="8"/>
  <c r="R8" i="8"/>
  <c r="R37" i="8"/>
  <c r="R38" i="8"/>
  <c r="R35" i="8"/>
  <c r="O22" i="8"/>
  <c r="R43" i="8"/>
  <c r="R42" i="8"/>
  <c r="R34" i="8"/>
  <c r="U34" i="8"/>
  <c r="R41" i="8"/>
  <c r="O25" i="8"/>
  <c r="AA47" i="8"/>
  <c r="R46" i="8"/>
  <c r="R45" i="8"/>
  <c r="R44" i="8"/>
  <c r="R40" i="8"/>
  <c r="R39" i="8"/>
  <c r="X35" i="8"/>
  <c r="U35" i="8"/>
  <c r="X33" i="8"/>
  <c r="U33" i="8"/>
  <c r="R33" i="8"/>
  <c r="U32" i="8"/>
  <c r="X32" i="8"/>
  <c r="R32" i="8"/>
  <c r="R31" i="8"/>
  <c r="H47" i="8"/>
  <c r="R29" i="8"/>
  <c r="X28" i="8"/>
  <c r="R28" i="8"/>
  <c r="X27" i="8"/>
  <c r="R27" i="8"/>
  <c r="X25" i="8"/>
  <c r="R25" i="8"/>
  <c r="R23" i="8"/>
  <c r="X22" i="8"/>
  <c r="R22" i="8"/>
  <c r="X20" i="8"/>
  <c r="R20" i="8"/>
  <c r="X16" i="8"/>
  <c r="L14" i="8"/>
  <c r="R13" i="8"/>
  <c r="L13" i="8"/>
  <c r="R12" i="8"/>
  <c r="L12" i="8"/>
  <c r="R11" i="8"/>
  <c r="L11" i="8"/>
  <c r="R10" i="8"/>
  <c r="R5" i="8"/>
  <c r="U39" i="8"/>
  <c r="U46" i="8"/>
  <c r="U44" i="8"/>
  <c r="X31" i="8"/>
  <c r="U37" i="8"/>
  <c r="U23" i="8"/>
  <c r="U45" i="8"/>
  <c r="R30" i="8"/>
  <c r="U25" i="8"/>
  <c r="U27" i="8"/>
  <c r="U28" i="8"/>
  <c r="U20" i="8"/>
  <c r="U9" i="8" l="1"/>
  <c r="U13" i="8"/>
  <c r="U12" i="8"/>
  <c r="W12" i="8"/>
  <c r="X10" i="8"/>
  <c r="X47" i="8"/>
  <c r="U8" i="8"/>
  <c r="U14" i="8"/>
  <c r="X14" i="8"/>
  <c r="W13" i="8"/>
  <c r="W5" i="8"/>
  <c r="U5" i="8"/>
  <c r="X8" i="8"/>
  <c r="W7" i="8"/>
  <c r="U6" i="8"/>
  <c r="T47" i="8"/>
  <c r="U7" i="10"/>
  <c r="S8" i="10"/>
  <c r="AD8" i="10"/>
  <c r="T8" i="10"/>
  <c r="U21" i="11"/>
  <c r="U12" i="11"/>
  <c r="U24" i="11"/>
  <c r="X8" i="11"/>
  <c r="U43" i="11"/>
  <c r="W10" i="11"/>
  <c r="U30" i="11"/>
  <c r="W32" i="11"/>
  <c r="W21" i="11"/>
  <c r="S44" i="11"/>
  <c r="W14" i="11"/>
  <c r="U31" i="11"/>
  <c r="T44" i="11"/>
  <c r="U5" i="11"/>
  <c r="U22" i="11"/>
  <c r="U26" i="11"/>
  <c r="W5" i="11"/>
  <c r="U10" i="11"/>
  <c r="AD44" i="11"/>
  <c r="X26" i="11"/>
  <c r="U28" i="11"/>
  <c r="U32" i="11"/>
  <c r="X44" i="11"/>
  <c r="W25" i="11"/>
  <c r="W30" i="11"/>
  <c r="W13" i="11"/>
  <c r="U23" i="11"/>
  <c r="U34" i="11"/>
  <c r="X5" i="11"/>
  <c r="W12" i="11"/>
  <c r="W23" i="11"/>
  <c r="W27" i="11"/>
  <c r="W22" i="11"/>
  <c r="U6" i="10"/>
  <c r="X7" i="10"/>
  <c r="X8" i="10" s="1"/>
  <c r="W6" i="10"/>
  <c r="S47" i="8"/>
  <c r="W47" i="8" l="1"/>
  <c r="U47" i="8"/>
  <c r="U8" i="10"/>
  <c r="W8" i="10"/>
  <c r="W44" i="11"/>
  <c r="U44" i="1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<sst xmlns="http://schemas.openxmlformats.org/spreadsheetml/2006/main" count="555" uniqueCount="161">
  <si>
    <t>TAUX DE REUSSITE</t>
  </si>
  <si>
    <t>TAUX DE SUIVI</t>
  </si>
  <si>
    <t xml:space="preserve">TAUX DE SATISFACTION </t>
  </si>
  <si>
    <t>TOTAL TOUS STATUTS</t>
  </si>
  <si>
    <t>Taux de SATISFACTION étudiants</t>
  </si>
  <si>
    <t>Admis</t>
  </si>
  <si>
    <t>Présentés</t>
  </si>
  <si>
    <t>Tx Réussite</t>
  </si>
  <si>
    <t>%</t>
  </si>
  <si>
    <t>BTS Comptabilité et Gestion</t>
  </si>
  <si>
    <t>BTS Notariat</t>
  </si>
  <si>
    <t>BTS Négociation et Digitalisation de la Relation Client</t>
  </si>
  <si>
    <t>BTS Professions Immobilières</t>
  </si>
  <si>
    <t>Licence</t>
  </si>
  <si>
    <t>Master</t>
  </si>
  <si>
    <t>DSCG</t>
  </si>
  <si>
    <t>Expert en Ingénierie Informatique</t>
  </si>
  <si>
    <t>Manager des Ressources Humaines</t>
  </si>
  <si>
    <t>GLOBAL</t>
  </si>
  <si>
    <t>Rattrapage</t>
  </si>
  <si>
    <t>session antérieure</t>
  </si>
  <si>
    <t>/</t>
  </si>
  <si>
    <t>Taux de PLACEMENT EN ENTREPRISE</t>
  </si>
  <si>
    <t>DCG</t>
  </si>
  <si>
    <t>Les taux de satisfaction portent sur le nombre de répondants</t>
  </si>
  <si>
    <t>BTS Management Commercial Opérationnel</t>
  </si>
  <si>
    <t>BTS Gestion de la PME-PMI</t>
  </si>
  <si>
    <t>APPRENTISSAGE</t>
  </si>
  <si>
    <t>ALTERNANCE CONTRAT PRO</t>
  </si>
  <si>
    <r>
      <t>INITIAL et COSTAL</t>
    </r>
    <r>
      <rPr>
        <sz val="10"/>
        <color rgb="FFFF0000"/>
        <rFont val="Arial"/>
        <family val="2"/>
      </rPr>
      <t/>
    </r>
  </si>
  <si>
    <t>BTS</t>
  </si>
  <si>
    <t>Titre Niveau 6 - Bachelor</t>
  </si>
  <si>
    <t>Titre Niveau 7- Mastère</t>
  </si>
  <si>
    <t>Chef de projets événementiels</t>
  </si>
  <si>
    <t>Gestionnaire d'actifs et de patrimoines immobiliers</t>
  </si>
  <si>
    <t>Négociateur-conseil en patrimoine immobilier et financier</t>
  </si>
  <si>
    <t>Responsable d’affaires commerciales et du développement à l’international</t>
  </si>
  <si>
    <t>Responsable de programmes immobiliers</t>
  </si>
  <si>
    <t>Responsable de projet marketing communication</t>
  </si>
  <si>
    <t xml:space="preserve">Diplômes d'Etat - BTS - </t>
  </si>
  <si>
    <t>VALEUR AJOUTEE
(**)</t>
  </si>
  <si>
    <t>BTS Services Informatiques aux Organisations</t>
  </si>
  <si>
    <t xml:space="preserve">Les taux de suivi CFA sont calculés sur les effectifs d'apprentis en formation </t>
  </si>
  <si>
    <t>(**) Comparatif avec les taux de réussite nationaux pour les BTS</t>
  </si>
  <si>
    <t>La valeur ajoutée de l'établissement repose sur différents facteurs :</t>
  </si>
  <si>
    <t xml:space="preserve">     - une pédagogie active : Learning by doing qui favorise l'acquisition de compétences par la pratique en interaction directe avec des professionnels des différents secteurs d'activité</t>
  </si>
  <si>
    <t xml:space="preserve">     - une équipe pédagogique composée essentiellement de professionnels en activité dans les métiers et formations enseignés</t>
  </si>
  <si>
    <t>Les taux de réussite sont calculés selon le ratio nombre d'étudiants/apprentis ayant validé la formation sur le nombre d'étudiants/apprentis présentés à l'examen</t>
  </si>
  <si>
    <t>NC</t>
  </si>
  <si>
    <t>FORMATIONS / CERTIFICATIONS PROFESSIONNELLES</t>
  </si>
  <si>
    <t>Code Section Interne</t>
  </si>
  <si>
    <t>GPME</t>
  </si>
  <si>
    <t>CG</t>
  </si>
  <si>
    <t>MCO</t>
  </si>
  <si>
    <t>NOT</t>
  </si>
  <si>
    <t>NDRC</t>
  </si>
  <si>
    <t>PI</t>
  </si>
  <si>
    <t>SIO</t>
  </si>
  <si>
    <t>ERP</t>
  </si>
  <si>
    <t>CDP</t>
  </si>
  <si>
    <t>RH</t>
  </si>
  <si>
    <t>MC</t>
  </si>
  <si>
    <t>CACG</t>
  </si>
  <si>
    <t>Chargé des ressources humaines</t>
  </si>
  <si>
    <t>BD</t>
  </si>
  <si>
    <t>RHTD</t>
  </si>
  <si>
    <t>Responsable de Projet Marketing Communication</t>
  </si>
  <si>
    <t>Manager Comptable et Financier</t>
  </si>
  <si>
    <t xml:space="preserve">Manager des Actifs Immobiliers </t>
  </si>
  <si>
    <t>Manager du Développement Commercial et International</t>
  </si>
  <si>
    <t>Manager des Stratégies Communication Marketing</t>
  </si>
  <si>
    <t>SRCC/AL/IW</t>
  </si>
  <si>
    <t>3ISFJ</t>
  </si>
  <si>
    <t>CM</t>
  </si>
  <si>
    <t>EV</t>
  </si>
  <si>
    <t>Structure</t>
  </si>
  <si>
    <t>Sciences-U</t>
  </si>
  <si>
    <t>Eductive Paris</t>
  </si>
  <si>
    <t>Responsable comptable et financier</t>
  </si>
  <si>
    <t>NC = Non concerné / NS = Non Significatif - panel insuffisant</t>
  </si>
  <si>
    <t>Structure juridique</t>
  </si>
  <si>
    <t>SUL</t>
  </si>
  <si>
    <t>RPI</t>
  </si>
  <si>
    <t>INSCRITS 2022  tous statuts confondus</t>
  </si>
  <si>
    <t>GPI</t>
  </si>
  <si>
    <t>CII</t>
  </si>
  <si>
    <t>Consultant Financier et Patrimonial</t>
  </si>
  <si>
    <t>MPIF</t>
  </si>
  <si>
    <t>MAI (17) + MPI (33)</t>
  </si>
  <si>
    <t>Journaliste (RNCP 34537)</t>
  </si>
  <si>
    <t>Journaliste web et multimédia (RNCP 35217)</t>
  </si>
  <si>
    <t>M2 ISFJ</t>
  </si>
  <si>
    <t>MGC (36) + ASC (12)</t>
  </si>
  <si>
    <t>Manager Achats et Supply Chain</t>
  </si>
  <si>
    <t>MA</t>
  </si>
  <si>
    <t>MSCM</t>
  </si>
  <si>
    <t>AL / IW / MCSI / SI / SRCC</t>
  </si>
  <si>
    <t>IABD</t>
  </si>
  <si>
    <t>BTS Commerce international</t>
  </si>
  <si>
    <t>BTS Communication</t>
  </si>
  <si>
    <t>COM</t>
  </si>
  <si>
    <t>BTS Tourisme</t>
  </si>
  <si>
    <t>TO</t>
  </si>
  <si>
    <t>CI</t>
  </si>
  <si>
    <t>BTS Gestion des transports et logistique associée</t>
  </si>
  <si>
    <t>GTLA</t>
  </si>
  <si>
    <t>Designer Graphique Numérique</t>
  </si>
  <si>
    <t>DGN</t>
  </si>
  <si>
    <t>Taux de RECONDUCTION 2022-2023</t>
  </si>
  <si>
    <t>+ 9 pts</t>
  </si>
  <si>
    <t>-3,5 pts</t>
  </si>
  <si>
    <t>+ 10 pts</t>
  </si>
  <si>
    <t>+ 1 pt</t>
  </si>
  <si>
    <t>+ 33 pts</t>
  </si>
  <si>
    <t>+ 0,9 pt</t>
  </si>
  <si>
    <t>-0,2 pt</t>
  </si>
  <si>
    <t>+ 6,7 pts</t>
  </si>
  <si>
    <t>+ 13,9 pts</t>
  </si>
  <si>
    <t>-1,7 pts</t>
  </si>
  <si>
    <t>- 27,2 pts</t>
  </si>
  <si>
    <t xml:space="preserve">Taux de SATISFACTION entreprises </t>
  </si>
  <si>
    <t>Expert en Ingénierie de l'Intelligence Artificielle</t>
  </si>
  <si>
    <t>CEO/SE</t>
  </si>
  <si>
    <t>TITRES CERTIFIES</t>
  </si>
  <si>
    <t>Taux de RUPTURES</t>
  </si>
  <si>
    <r>
      <t xml:space="preserve">Taux d'INSERTION </t>
    </r>
    <r>
      <rPr>
        <sz val="9"/>
        <rFont val="Arial"/>
        <family val="2"/>
      </rPr>
      <t>PROFESSIONNELLE</t>
    </r>
    <r>
      <rPr>
        <sz val="10"/>
        <rFont val="Arial"/>
        <family val="2"/>
      </rPr>
      <t xml:space="preserve"> GLOBALE</t>
    </r>
  </si>
  <si>
    <r>
      <t xml:space="preserve">Taux d'INSERTION </t>
    </r>
    <r>
      <rPr>
        <sz val="9"/>
        <rFont val="Arial"/>
        <family val="2"/>
      </rPr>
      <t>PROFESSIONNELLE</t>
    </r>
    <r>
      <rPr>
        <sz val="10"/>
        <rFont val="Arial"/>
        <family val="2"/>
      </rPr>
      <t xml:space="preserve"> METIER VISE 6 MOIS</t>
    </r>
  </si>
  <si>
    <t>Taux d' ABANDONS</t>
  </si>
  <si>
    <t xml:space="preserve">Titre RNCP </t>
  </si>
  <si>
    <t>Taux de POURSUITE D'ETUDES</t>
  </si>
  <si>
    <t>Chef de Projets Logiciels et Réseaux</t>
  </si>
  <si>
    <t xml:space="preserve">INSERJEUNES pour les BTS : </t>
  </si>
  <si>
    <t>CERTIFICATIONS PROFESSIONNELLES</t>
  </si>
  <si>
    <t>Taux d'insertion professionnelle sur INSERJEUNES pour les BTS</t>
  </si>
  <si>
    <t>Session 2024</t>
  </si>
  <si>
    <t>INSCRITS 2023  tous statuts confondus</t>
  </si>
  <si>
    <t>CJN</t>
  </si>
  <si>
    <t>BTS Collaborateur Juriste Notarial</t>
  </si>
  <si>
    <t>Manager des Actifs et Patrimoines Immobiliers</t>
  </si>
  <si>
    <t>PGE</t>
  </si>
  <si>
    <t>MGC  + ASC</t>
  </si>
  <si>
    <t>Gestionnaire de parcs immobiliers</t>
  </si>
  <si>
    <t xml:space="preserve">MAI + MPI </t>
  </si>
  <si>
    <r>
      <t xml:space="preserve">Journaliste (RNCP 34537) </t>
    </r>
    <r>
      <rPr>
        <b/>
        <sz val="12"/>
        <color theme="1"/>
        <rFont val="Arial"/>
        <family val="2"/>
      </rPr>
      <t>médiaschool</t>
    </r>
  </si>
  <si>
    <t>35067 (37006)</t>
  </si>
  <si>
    <t>Designer numérique</t>
  </si>
  <si>
    <t>GD</t>
  </si>
  <si>
    <t>37198 (7481)</t>
  </si>
  <si>
    <t>CDP/ERP</t>
  </si>
  <si>
    <t>-8,4 pts</t>
  </si>
  <si>
    <t>+ 3,5 pts</t>
  </si>
  <si>
    <t>-10 pts</t>
  </si>
  <si>
    <t>+ 7,5 pts</t>
  </si>
  <si>
    <t>- 22 pts</t>
  </si>
  <si>
    <t>-5,5 pts</t>
  </si>
  <si>
    <t>+ 19 pts</t>
  </si>
  <si>
    <t>+ 2 pts</t>
  </si>
  <si>
    <t>- 6 pt</t>
  </si>
  <si>
    <t>+ 2,6 pts</t>
  </si>
  <si>
    <t>Taux Académie (Rhône)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</si>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</sst>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6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4"/>
      <color rgb="FFFF0000"/>
      <name val="Arial"/>
      <family val="2"/>
    </font>
    <font>
      <b/>
      <i/>
      <sz val="14"/>
      <name val="Arial"/>
      <family val="2"/>
    </font>
    <font>
      <b/>
      <sz val="12"/>
      <color theme="0"/>
      <name val="Arial"/>
      <family val="2"/>
    </font>
    <font>
      <sz val="14"/>
      <color theme="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10" fontId="6" fillId="0" borderId="0" xfId="2" applyNumberFormat="1" applyFont="1" applyAlignment="1">
      <alignment horizontal="center" vertical="center"/>
    </xf>
    <xf numFmtId="10" fontId="6" fillId="0" borderId="8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2" fillId="2" borderId="0" xfId="2" applyFill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0" xfId="2" applyAlignment="1">
      <alignment horizontal="center" vertical="center" wrapText="1"/>
    </xf>
    <xf numFmtId="0" fontId="2" fillId="6" borderId="4" xfId="2" applyFill="1" applyBorder="1" applyAlignment="1">
      <alignment horizontal="center" vertical="center" wrapText="1"/>
    </xf>
    <xf numFmtId="0" fontId="2" fillId="7" borderId="0" xfId="2" applyFill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textRotation="90"/>
    </xf>
    <xf numFmtId="0" fontId="9" fillId="0" borderId="0" xfId="0" applyFont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0" fontId="2" fillId="2" borderId="0" xfId="2" applyFill="1" applyAlignment="1">
      <alignment vertical="center"/>
    </xf>
    <xf numFmtId="0" fontId="15" fillId="10" borderId="10" xfId="2" applyFont="1" applyFill="1" applyBorder="1" applyAlignment="1">
      <alignment horizontal="center" vertical="center"/>
    </xf>
    <xf numFmtId="10" fontId="15" fillId="10" borderId="10" xfId="2" applyNumberFormat="1" applyFont="1" applyFill="1" applyBorder="1" applyAlignment="1">
      <alignment horizontal="center" vertical="center"/>
    </xf>
    <xf numFmtId="10" fontId="15" fillId="10" borderId="11" xfId="2" applyNumberFormat="1" applyFont="1" applyFill="1" applyBorder="1" applyAlignment="1">
      <alignment horizontal="center" vertical="center"/>
    </xf>
    <xf numFmtId="10" fontId="17" fillId="10" borderId="11" xfId="2" applyNumberFormat="1" applyFont="1" applyFill="1" applyBorder="1" applyAlignment="1">
      <alignment horizontal="center" vertical="center"/>
    </xf>
    <xf numFmtId="9" fontId="15" fillId="10" borderId="9" xfId="2" applyNumberFormat="1" applyFont="1" applyFill="1" applyBorder="1" applyAlignment="1">
      <alignment horizontal="center" vertical="center"/>
    </xf>
    <xf numFmtId="0" fontId="8" fillId="0" borderId="6" xfId="2" applyFont="1" applyBorder="1" applyAlignment="1">
      <alignment vertical="center" textRotation="90"/>
    </xf>
    <xf numFmtId="0" fontId="6" fillId="9" borderId="0" xfId="2" applyFont="1" applyFill="1" applyAlignment="1">
      <alignment horizontal="center" vertical="center"/>
    </xf>
    <xf numFmtId="0" fontId="2" fillId="9" borderId="0" xfId="2" applyFill="1" applyAlignment="1">
      <alignment horizontal="center" vertical="center"/>
    </xf>
    <xf numFmtId="10" fontId="6" fillId="9" borderId="0" xfId="2" applyNumberFormat="1" applyFont="1" applyFill="1" applyAlignment="1">
      <alignment horizontal="center" vertical="center"/>
    </xf>
    <xf numFmtId="0" fontId="7" fillId="9" borderId="0" xfId="2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8" xfId="0" applyFont="1" applyBorder="1" applyAlignment="1">
      <alignment vertical="center" wrapText="1"/>
    </xf>
    <xf numFmtId="0" fontId="10" fillId="9" borderId="0" xfId="2" applyFont="1" applyFill="1" applyAlignment="1">
      <alignment horizontal="center" vertical="center"/>
    </xf>
    <xf numFmtId="0" fontId="15" fillId="10" borderId="11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1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1" xfId="2" applyFont="1" applyBorder="1" applyAlignment="1">
      <alignment horizontal="center" vertical="center" textRotation="90"/>
    </xf>
    <xf numFmtId="0" fontId="19" fillId="2" borderId="0" xfId="2" applyFont="1" applyFill="1" applyAlignment="1">
      <alignment vertical="center"/>
    </xf>
    <xf numFmtId="0" fontId="2" fillId="12" borderId="0" xfId="2" applyFill="1" applyAlignment="1">
      <alignment vertical="center"/>
    </xf>
    <xf numFmtId="0" fontId="2" fillId="12" borderId="0" xfId="2" applyFill="1" applyAlignment="1">
      <alignment horizontal="center" vertical="center"/>
    </xf>
    <xf numFmtId="10" fontId="6" fillId="12" borderId="0" xfId="2" applyNumberFormat="1" applyFont="1" applyFill="1" applyAlignment="1">
      <alignment horizontal="center" vertical="center"/>
    </xf>
    <xf numFmtId="0" fontId="6" fillId="12" borderId="0" xfId="2" applyFont="1" applyFill="1" applyAlignment="1">
      <alignment horizontal="center" vertical="center"/>
    </xf>
    <xf numFmtId="0" fontId="7" fillId="12" borderId="0" xfId="2" applyFont="1" applyFill="1" applyAlignment="1">
      <alignment horizontal="center" vertical="center"/>
    </xf>
    <xf numFmtId="0" fontId="2" fillId="12" borderId="0" xfId="0" applyFont="1" applyFill="1" applyAlignment="1">
      <alignment vertical="center"/>
    </xf>
    <xf numFmtId="0" fontId="6" fillId="12" borderId="0" xfId="0" applyFont="1" applyFill="1" applyAlignment="1">
      <alignment vertical="center"/>
    </xf>
    <xf numFmtId="0" fontId="7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18" fillId="12" borderId="0" xfId="0" applyFont="1" applyFill="1" applyAlignment="1">
      <alignment vertical="center"/>
    </xf>
    <xf numFmtId="0" fontId="13" fillId="0" borderId="0" xfId="2" applyFont="1" applyAlignment="1">
      <alignment horizontal="center" vertical="center" textRotation="90"/>
    </xf>
    <xf numFmtId="0" fontId="2" fillId="7" borderId="13" xfId="2" applyFill="1" applyBorder="1" applyAlignment="1">
      <alignment horizontal="center" vertical="center" wrapText="1"/>
    </xf>
    <xf numFmtId="1" fontId="21" fillId="0" borderId="0" xfId="0" applyNumberFormat="1" applyFont="1" applyAlignment="1">
      <alignment horizontal="center" vertical="center"/>
    </xf>
    <xf numFmtId="0" fontId="10" fillId="9" borderId="14" xfId="2" applyFont="1" applyFill="1" applyBorder="1" applyAlignment="1">
      <alignment horizontal="center" vertical="center"/>
    </xf>
    <xf numFmtId="10" fontId="22" fillId="0" borderId="17" xfId="1" applyNumberFormat="1" applyFont="1" applyFill="1" applyBorder="1" applyAlignment="1">
      <alignment horizontal="center" vertical="center"/>
    </xf>
    <xf numFmtId="9" fontId="22" fillId="9" borderId="0" xfId="2" applyNumberFormat="1" applyFont="1" applyFill="1" applyAlignment="1">
      <alignment horizontal="center" vertical="center"/>
    </xf>
    <xf numFmtId="9" fontId="22" fillId="0" borderId="8" xfId="2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9" fontId="11" fillId="0" borderId="13" xfId="1" applyFont="1" applyBorder="1" applyAlignment="1">
      <alignment horizontal="center" vertical="center" wrapText="1"/>
    </xf>
    <xf numFmtId="9" fontId="11" fillId="0" borderId="13" xfId="1" applyFont="1" applyFill="1" applyBorder="1" applyAlignment="1">
      <alignment horizontal="center" vertical="center"/>
    </xf>
    <xf numFmtId="9" fontId="11" fillId="0" borderId="13" xfId="2" applyNumberFormat="1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20" fillId="2" borderId="1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0" fillId="10" borderId="9" xfId="2" applyFont="1" applyFill="1" applyBorder="1" applyAlignment="1">
      <alignment horizontal="center" vertical="center"/>
    </xf>
    <xf numFmtId="0" fontId="11" fillId="12" borderId="0" xfId="2" applyFont="1" applyFill="1" applyAlignment="1">
      <alignment horizontal="center" vertical="center"/>
    </xf>
    <xf numFmtId="0" fontId="10" fillId="12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21" fillId="12" borderId="0" xfId="0" applyFont="1" applyFill="1" applyAlignment="1">
      <alignment vertical="center"/>
    </xf>
    <xf numFmtId="0" fontId="11" fillId="11" borderId="6" xfId="2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9" fontId="10" fillId="11" borderId="8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10" fillId="0" borderId="17" xfId="1" applyNumberFormat="1" applyFont="1" applyFill="1" applyBorder="1" applyAlignment="1">
      <alignment horizontal="center" vertical="center"/>
    </xf>
    <xf numFmtId="0" fontId="11" fillId="11" borderId="0" xfId="2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9" borderId="0" xfId="2" applyFont="1" applyFill="1" applyAlignment="1">
      <alignment horizontal="center" vertical="center"/>
    </xf>
    <xf numFmtId="10" fontId="10" fillId="9" borderId="0" xfId="2" applyNumberFormat="1" applyFont="1" applyFill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0" fontId="10" fillId="8" borderId="0" xfId="2" applyNumberFormat="1" applyFont="1" applyFill="1" applyAlignment="1">
      <alignment horizontal="center" vertical="center"/>
    </xf>
    <xf numFmtId="1" fontId="10" fillId="0" borderId="6" xfId="2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0" fontId="10" fillId="0" borderId="8" xfId="2" applyNumberFormat="1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9" fontId="10" fillId="0" borderId="8" xfId="2" applyNumberFormat="1" applyFont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wrapText="1"/>
    </xf>
    <xf numFmtId="9" fontId="11" fillId="8" borderId="13" xfId="2" applyNumberFormat="1" applyFont="1" applyFill="1" applyBorder="1" applyAlignment="1">
      <alignment horizontal="center" vertical="center"/>
    </xf>
    <xf numFmtId="9" fontId="11" fillId="0" borderId="0" xfId="2" applyNumberFormat="1" applyFont="1" applyAlignment="1">
      <alignment horizontal="center" vertical="center"/>
    </xf>
    <xf numFmtId="9" fontId="11" fillId="0" borderId="13" xfId="1" applyFont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9" fontId="17" fillId="0" borderId="8" xfId="2" applyNumberFormat="1" applyFont="1" applyBorder="1" applyAlignment="1">
      <alignment horizontal="center" vertical="center"/>
    </xf>
    <xf numFmtId="9" fontId="23" fillId="0" borderId="13" xfId="1" applyFont="1" applyFill="1" applyBorder="1" applyAlignment="1">
      <alignment horizontal="center" vertical="center"/>
    </xf>
    <xf numFmtId="9" fontId="23" fillId="0" borderId="13" xfId="2" applyNumberFormat="1" applyFont="1" applyBorder="1" applyAlignment="1">
      <alignment horizontal="center" vertical="center"/>
    </xf>
    <xf numFmtId="9" fontId="23" fillId="0" borderId="13" xfId="1" applyFont="1" applyBorder="1" applyAlignment="1">
      <alignment horizontal="center" vertical="center" wrapText="1"/>
    </xf>
    <xf numFmtId="9" fontId="23" fillId="0" borderId="13" xfId="2" applyNumberFormat="1" applyFont="1" applyBorder="1" applyAlignment="1">
      <alignment horizontal="center" vertical="center" wrapText="1"/>
    </xf>
    <xf numFmtId="0" fontId="15" fillId="9" borderId="0" xfId="2" applyFont="1" applyFill="1" applyAlignment="1">
      <alignment horizontal="center" vertical="center"/>
    </xf>
    <xf numFmtId="9" fontId="15" fillId="9" borderId="0" xfId="2" applyNumberFormat="1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10" fontId="17" fillId="0" borderId="17" xfId="1" applyNumberFormat="1" applyFont="1" applyFill="1" applyBorder="1" applyAlignment="1">
      <alignment horizontal="center" vertical="center"/>
    </xf>
    <xf numFmtId="9" fontId="17" fillId="9" borderId="0" xfId="2" applyNumberFormat="1" applyFont="1" applyFill="1" applyAlignment="1">
      <alignment horizontal="center" vertical="center"/>
    </xf>
    <xf numFmtId="0" fontId="23" fillId="0" borderId="0" xfId="2" applyFont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15" fillId="9" borderId="14" xfId="2" applyFont="1" applyFill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 wrapText="1"/>
    </xf>
    <xf numFmtId="1" fontId="10" fillId="6" borderId="6" xfId="2" applyNumberFormat="1" applyFont="1" applyFill="1" applyBorder="1" applyAlignment="1">
      <alignment horizontal="center" vertical="center"/>
    </xf>
    <xf numFmtId="0" fontId="21" fillId="13" borderId="13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13" borderId="13" xfId="0" applyFont="1" applyFill="1" applyBorder="1" applyAlignment="1">
      <alignment horizontal="center" vertical="center"/>
    </xf>
    <xf numFmtId="49" fontId="21" fillId="0" borderId="6" xfId="2" applyNumberFormat="1" applyFont="1" applyBorder="1" applyAlignment="1">
      <alignment horizontal="center" vertical="center" wrapText="1"/>
    </xf>
    <xf numFmtId="0" fontId="6" fillId="9" borderId="13" xfId="2" applyFont="1" applyFill="1" applyBorder="1" applyAlignment="1">
      <alignment horizontal="center" vertical="center"/>
    </xf>
    <xf numFmtId="10" fontId="2" fillId="0" borderId="13" xfId="2" applyNumberFormat="1" applyBorder="1" applyAlignment="1">
      <alignment horizontal="center" vertical="center"/>
    </xf>
    <xf numFmtId="9" fontId="2" fillId="0" borderId="13" xfId="2" applyNumberFormat="1" applyBorder="1" applyAlignment="1">
      <alignment horizontal="center" vertical="center"/>
    </xf>
    <xf numFmtId="10" fontId="2" fillId="0" borderId="7" xfId="2" applyNumberForma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9" fontId="11" fillId="0" borderId="3" xfId="1" applyFont="1" applyFill="1" applyBorder="1" applyAlignment="1">
      <alignment horizontal="center" vertical="center"/>
    </xf>
    <xf numFmtId="9" fontId="11" fillId="0" borderId="7" xfId="2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12" borderId="0" xfId="0" applyFont="1" applyFill="1" applyAlignment="1">
      <alignment vertical="center" wrapText="1"/>
    </xf>
    <xf numFmtId="0" fontId="8" fillId="0" borderId="13" xfId="2" applyFont="1" applyBorder="1" applyAlignment="1">
      <alignment horizontal="center" vertical="center" textRotation="90"/>
    </xf>
    <xf numFmtId="0" fontId="8" fillId="0" borderId="7" xfId="2" applyFont="1" applyBorder="1" applyAlignment="1">
      <alignment horizontal="center" vertical="center" textRotation="90"/>
    </xf>
    <xf numFmtId="0" fontId="10" fillId="9" borderId="0" xfId="2" applyFont="1" applyFill="1" applyAlignment="1">
      <alignment horizontal="center" vertical="center"/>
    </xf>
    <xf numFmtId="0" fontId="15" fillId="10" borderId="10" xfId="2" applyFont="1" applyFill="1" applyBorder="1" applyAlignment="1">
      <alignment horizontal="center" vertical="center"/>
    </xf>
    <xf numFmtId="0" fontId="15" fillId="10" borderId="11" xfId="2" applyFont="1" applyFill="1" applyBorder="1" applyAlignment="1">
      <alignment horizontal="center" vertical="center"/>
    </xf>
    <xf numFmtId="0" fontId="10" fillId="12" borderId="0" xfId="0" applyFont="1" applyFill="1" applyAlignment="1">
      <alignment vertical="center" wrapText="1"/>
    </xf>
    <xf numFmtId="0" fontId="8" fillId="0" borderId="8" xfId="2" applyFont="1" applyBorder="1" applyAlignment="1">
      <alignment horizontal="center" vertical="center" textRotation="90"/>
    </xf>
    <xf numFmtId="0" fontId="2" fillId="0" borderId="3" xfId="2" applyBorder="1" applyAlignment="1">
      <alignment horizontal="center" vertical="center" wrapText="1"/>
    </xf>
    <xf numFmtId="0" fontId="2" fillId="0" borderId="13" xfId="2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0" fillId="9" borderId="6" xfId="2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2" fillId="3" borderId="4" xfId="2" applyFill="1" applyBorder="1" applyAlignment="1">
      <alignment horizontal="center" vertical="center" wrapText="1"/>
    </xf>
    <xf numFmtId="0" fontId="2" fillId="3" borderId="4" xfId="2" applyFill="1" applyBorder="1" applyAlignment="1">
      <alignment horizontal="center" vertical="center"/>
    </xf>
    <xf numFmtId="0" fontId="2" fillId="4" borderId="2" xfId="2" applyFill="1" applyBorder="1" applyAlignment="1">
      <alignment horizontal="center" vertical="center" wrapText="1"/>
    </xf>
    <xf numFmtId="0" fontId="2" fillId="4" borderId="4" xfId="2" applyFill="1" applyBorder="1" applyAlignment="1">
      <alignment horizontal="center" vertical="center"/>
    </xf>
    <xf numFmtId="0" fontId="2" fillId="4" borderId="5" xfId="2" applyFill="1" applyBorder="1" applyAlignment="1">
      <alignment horizontal="center" vertical="center"/>
    </xf>
    <xf numFmtId="0" fontId="2" fillId="5" borderId="2" xfId="2" applyFill="1" applyBorder="1" applyAlignment="1">
      <alignment horizontal="center" vertical="center" wrapText="1"/>
    </xf>
    <xf numFmtId="0" fontId="2" fillId="5" borderId="4" xfId="2" applyFill="1" applyBorder="1" applyAlignment="1">
      <alignment horizontal="center" vertical="center"/>
    </xf>
    <xf numFmtId="0" fontId="2" fillId="5" borderId="5" xfId="2" applyFill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0" fontId="2" fillId="0" borderId="6" xfId="2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/>
    </xf>
    <xf numFmtId="0" fontId="2" fillId="0" borderId="4" xfId="2" applyBorder="1" applyAlignment="1">
      <alignment horizontal="center" vertical="center" wrapText="1"/>
    </xf>
    <xf numFmtId="0" fontId="2" fillId="0" borderId="5" xfId="2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 textRotation="90"/>
    </xf>
    <xf numFmtId="9" fontId="23" fillId="0" borderId="13" xfId="2" applyNumberFormat="1" applyFont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/>
    </xf>
    <xf numFmtId="0" fontId="15" fillId="0" borderId="13" xfId="2" applyFont="1" applyBorder="1" applyAlignment="1">
      <alignment horizontal="center" vertical="center" textRotation="90" wrapText="1"/>
    </xf>
    <xf numFmtId="0" fontId="15" fillId="0" borderId="7" xfId="2" applyFont="1" applyBorder="1" applyAlignment="1">
      <alignment horizontal="center" vertical="center" textRotation="90" wrapText="1"/>
    </xf>
    <xf numFmtId="9" fontId="11" fillId="0" borderId="13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3" Type="http://schemas.openxmlformats.org/officeDocument/2006/relationships/image" Target="../media/image7.pn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2" Type="http://schemas.openxmlformats.org/officeDocument/2006/relationships/image" Target="../media/image6.png"/><Relationship Id="rId16" Type="http://schemas.openxmlformats.org/officeDocument/2006/relationships/image" Target="../media/image20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3" Type="http://schemas.openxmlformats.org/officeDocument/2006/relationships/image" Target="../media/image7.pn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2" Type="http://schemas.openxmlformats.org/officeDocument/2006/relationships/image" Target="../media/image6.png"/><Relationship Id="rId16" Type="http://schemas.openxmlformats.org/officeDocument/2006/relationships/image" Target="../media/image20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5" Type="http://schemas.openxmlformats.org/officeDocument/2006/relationships/image" Target="../media/image22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2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142240</xdr:colOff>
      <xdr:row>22</xdr:row>
      <xdr:rowOff>0</xdr:rowOff>
    </xdr:from>
    <xdr:to>
      <xdr:col>2</xdr:col>
      <xdr:colOff>1123950</xdr:colOff>
      <xdr:row>22</xdr:row>
      <xdr:rowOff>420712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520" y="6720308"/>
          <a:ext cx="985520" cy="413092"/>
        </a:xfrm>
        <a:prstGeom prst="rect">
          <a:avLst/>
        </a:prstGeom>
      </xdr:spPr>
    </xdr:pic>
    <xdr:clientData/>
  </xdr:twoCellAnchor>
  <xdr:twoCellAnchor editAs="oneCell">
    <xdr:from>
      <xdr:col>2</xdr:col>
      <xdr:colOff>132080</xdr:colOff>
      <xdr:row>22</xdr:row>
      <xdr:rowOff>68869</xdr:rowOff>
    </xdr:from>
    <xdr:to>
      <xdr:col>2</xdr:col>
      <xdr:colOff>1123950</xdr:colOff>
      <xdr:row>23</xdr:row>
      <xdr:rowOff>3620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" y="7224049"/>
          <a:ext cx="995680" cy="422431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</xdr:colOff>
      <xdr:row>45</xdr:row>
      <xdr:rowOff>36746</xdr:rowOff>
    </xdr:from>
    <xdr:to>
      <xdr:col>2</xdr:col>
      <xdr:colOff>1196340</xdr:colOff>
      <xdr:row>45</xdr:row>
      <xdr:rowOff>441770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629046"/>
          <a:ext cx="975360" cy="4088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121920</xdr:rowOff>
    </xdr:from>
    <xdr:to>
      <xdr:col>2</xdr:col>
      <xdr:colOff>1162050</xdr:colOff>
      <xdr:row>2</xdr:row>
      <xdr:rowOff>358140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20"/>
          <a:ext cx="1874520" cy="937260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24</xdr:row>
      <xdr:rowOff>126898</xdr:rowOff>
    </xdr:from>
    <xdr:to>
      <xdr:col>2</xdr:col>
      <xdr:colOff>1045210</xdr:colOff>
      <xdr:row>24</xdr:row>
      <xdr:rowOff>358710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" y="7769758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27</xdr:row>
      <xdr:rowOff>142240</xdr:rowOff>
    </xdr:from>
    <xdr:to>
      <xdr:col>2</xdr:col>
      <xdr:colOff>1050290</xdr:colOff>
      <xdr:row>27</xdr:row>
      <xdr:rowOff>362622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" y="876046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30</xdr:row>
      <xdr:rowOff>132080</xdr:rowOff>
    </xdr:from>
    <xdr:to>
      <xdr:col>2</xdr:col>
      <xdr:colOff>1050290</xdr:colOff>
      <xdr:row>30</xdr:row>
      <xdr:rowOff>360082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" y="1021334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</xdr:colOff>
      <xdr:row>39</xdr:row>
      <xdr:rowOff>142240</xdr:rowOff>
    </xdr:from>
    <xdr:to>
      <xdr:col>2</xdr:col>
      <xdr:colOff>1047115</xdr:colOff>
      <xdr:row>39</xdr:row>
      <xdr:rowOff>362622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36294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</xdr:colOff>
      <xdr:row>12</xdr:row>
      <xdr:rowOff>60960</xdr:rowOff>
    </xdr:from>
    <xdr:to>
      <xdr:col>2</xdr:col>
      <xdr:colOff>1047115</xdr:colOff>
      <xdr:row>12</xdr:row>
      <xdr:rowOff>288962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37566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233680</xdr:colOff>
      <xdr:row>10</xdr:row>
      <xdr:rowOff>60960</xdr:rowOff>
    </xdr:from>
    <xdr:to>
      <xdr:col>2</xdr:col>
      <xdr:colOff>1086485</xdr:colOff>
      <xdr:row>10</xdr:row>
      <xdr:rowOff>288962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960" y="259842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375920</xdr:colOff>
      <xdr:row>21</xdr:row>
      <xdr:rowOff>30480</xdr:rowOff>
    </xdr:from>
    <xdr:to>
      <xdr:col>2</xdr:col>
      <xdr:colOff>897890</xdr:colOff>
      <xdr:row>21</xdr:row>
      <xdr:rowOff>402908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00" y="6210300"/>
          <a:ext cx="518160" cy="383858"/>
        </a:xfrm>
        <a:prstGeom prst="rect">
          <a:avLst/>
        </a:prstGeom>
      </xdr:spPr>
    </xdr:pic>
    <xdr:clientData/>
  </xdr:twoCellAnchor>
  <xdr:twoCellAnchor editAs="oneCell">
    <xdr:from>
      <xdr:col>2</xdr:col>
      <xdr:colOff>436880</xdr:colOff>
      <xdr:row>36</xdr:row>
      <xdr:rowOff>40640</xdr:rowOff>
    </xdr:from>
    <xdr:to>
      <xdr:col>2</xdr:col>
      <xdr:colOff>955040</xdr:colOff>
      <xdr:row>36</xdr:row>
      <xdr:rowOff>435928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160" y="12346940"/>
          <a:ext cx="518160" cy="383858"/>
        </a:xfrm>
        <a:prstGeom prst="rect">
          <a:avLst/>
        </a:prstGeom>
      </xdr:spPr>
    </xdr:pic>
    <xdr:clientData/>
  </xdr:twoCellAnchor>
  <xdr:twoCellAnchor editAs="oneCell">
    <xdr:from>
      <xdr:col>2</xdr:col>
      <xdr:colOff>91441</xdr:colOff>
      <xdr:row>17</xdr:row>
      <xdr:rowOff>91441</xdr:rowOff>
    </xdr:from>
    <xdr:to>
      <xdr:col>2</xdr:col>
      <xdr:colOff>1127084</xdr:colOff>
      <xdr:row>17</xdr:row>
      <xdr:rowOff>285115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1" y="5120641"/>
          <a:ext cx="1043263" cy="203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15</xdr:row>
      <xdr:rowOff>91440</xdr:rowOff>
    </xdr:from>
    <xdr:to>
      <xdr:col>2</xdr:col>
      <xdr:colOff>1144863</xdr:colOff>
      <xdr:row>15</xdr:row>
      <xdr:rowOff>285114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880" y="4457700"/>
          <a:ext cx="1043263" cy="203199"/>
        </a:xfrm>
        <a:prstGeom prst="rect">
          <a:avLst/>
        </a:prstGeom>
      </xdr:spPr>
    </xdr:pic>
    <xdr:clientData/>
  </xdr:twoCellAnchor>
  <xdr:twoCellAnchor editAs="oneCell">
    <xdr:from>
      <xdr:col>2</xdr:col>
      <xdr:colOff>294640</xdr:colOff>
      <xdr:row>4</xdr:row>
      <xdr:rowOff>40641</xdr:rowOff>
    </xdr:from>
    <xdr:to>
      <xdr:col>2</xdr:col>
      <xdr:colOff>1126490</xdr:colOff>
      <xdr:row>4</xdr:row>
      <xdr:rowOff>325651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920" y="1412241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284480</xdr:colOff>
      <xdr:row>7</xdr:row>
      <xdr:rowOff>60960</xdr:rowOff>
    </xdr:from>
    <xdr:to>
      <xdr:col>2</xdr:col>
      <xdr:colOff>1123950</xdr:colOff>
      <xdr:row>7</xdr:row>
      <xdr:rowOff>363115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60" y="1821180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274320</xdr:colOff>
      <xdr:row>9</xdr:row>
      <xdr:rowOff>50800</xdr:rowOff>
    </xdr:from>
    <xdr:to>
      <xdr:col>2</xdr:col>
      <xdr:colOff>1121410</xdr:colOff>
      <xdr:row>9</xdr:row>
      <xdr:rowOff>339620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99640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284480</xdr:colOff>
      <xdr:row>11</xdr:row>
      <xdr:rowOff>40640</xdr:rowOff>
    </xdr:from>
    <xdr:to>
      <xdr:col>2</xdr:col>
      <xdr:colOff>1123950</xdr:colOff>
      <xdr:row>11</xdr:row>
      <xdr:rowOff>325650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60" y="2966720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274320</xdr:colOff>
      <xdr:row>13</xdr:row>
      <xdr:rowOff>40640</xdr:rowOff>
    </xdr:from>
    <xdr:to>
      <xdr:col>2</xdr:col>
      <xdr:colOff>1121410</xdr:colOff>
      <xdr:row>13</xdr:row>
      <xdr:rowOff>325650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43960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378546</xdr:colOff>
      <xdr:row>38</xdr:row>
      <xdr:rowOff>20321</xdr:rowOff>
    </xdr:from>
    <xdr:to>
      <xdr:col>2</xdr:col>
      <xdr:colOff>1123949</xdr:colOff>
      <xdr:row>39</xdr:row>
      <xdr:rowOff>19685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826" y="12783821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335280</xdr:colOff>
      <xdr:row>44</xdr:row>
      <xdr:rowOff>0</xdr:rowOff>
    </xdr:from>
    <xdr:to>
      <xdr:col>2</xdr:col>
      <xdr:colOff>1088303</xdr:colOff>
      <xdr:row>44</xdr:row>
      <xdr:rowOff>437514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1413510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314960</xdr:colOff>
      <xdr:row>29</xdr:row>
      <xdr:rowOff>0</xdr:rowOff>
    </xdr:from>
    <xdr:to>
      <xdr:col>2</xdr:col>
      <xdr:colOff>1064173</xdr:colOff>
      <xdr:row>29</xdr:row>
      <xdr:rowOff>437514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240" y="959358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314960</xdr:colOff>
      <xdr:row>28</xdr:row>
      <xdr:rowOff>0</xdr:rowOff>
    </xdr:from>
    <xdr:to>
      <xdr:col>2</xdr:col>
      <xdr:colOff>1064173</xdr:colOff>
      <xdr:row>28</xdr:row>
      <xdr:rowOff>437514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240" y="910590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19</xdr:row>
      <xdr:rowOff>0</xdr:rowOff>
    </xdr:from>
    <xdr:to>
      <xdr:col>2</xdr:col>
      <xdr:colOff>1050203</xdr:colOff>
      <xdr:row>19</xdr:row>
      <xdr:rowOff>437514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" y="569214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26</xdr:row>
      <xdr:rowOff>25400</xdr:rowOff>
    </xdr:from>
    <xdr:to>
      <xdr:col>2</xdr:col>
      <xdr:colOff>1066713</xdr:colOff>
      <xdr:row>26</xdr:row>
      <xdr:rowOff>476249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815594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43</xdr:row>
      <xdr:rowOff>0</xdr:rowOff>
    </xdr:from>
    <xdr:to>
      <xdr:col>2</xdr:col>
      <xdr:colOff>1104813</xdr:colOff>
      <xdr:row>43</xdr:row>
      <xdr:rowOff>437514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880" y="1367790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223521</xdr:colOff>
      <xdr:row>34</xdr:row>
      <xdr:rowOff>20320</xdr:rowOff>
    </xdr:from>
    <xdr:to>
      <xdr:col>2</xdr:col>
      <xdr:colOff>930910</xdr:colOff>
      <xdr:row>34</xdr:row>
      <xdr:rowOff>476799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1" y="11564620"/>
          <a:ext cx="711199" cy="460289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30</xdr:row>
      <xdr:rowOff>375920</xdr:rowOff>
    </xdr:from>
    <xdr:to>
      <xdr:col>2</xdr:col>
      <xdr:colOff>1050290</xdr:colOff>
      <xdr:row>32</xdr:row>
      <xdr:rowOff>132715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160" y="10434320"/>
          <a:ext cx="741680" cy="741680"/>
        </a:xfrm>
        <a:prstGeom prst="rect">
          <a:avLst/>
        </a:prstGeom>
      </xdr:spPr>
    </xdr:pic>
    <xdr:clientData/>
  </xdr:twoCellAnchor>
  <xdr:twoCellAnchor editAs="oneCell">
    <xdr:from>
      <xdr:col>2</xdr:col>
      <xdr:colOff>284480</xdr:colOff>
      <xdr:row>31</xdr:row>
      <xdr:rowOff>375920</xdr:rowOff>
    </xdr:from>
    <xdr:to>
      <xdr:col>2</xdr:col>
      <xdr:colOff>1026160</xdr:colOff>
      <xdr:row>33</xdr:row>
      <xdr:rowOff>132715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" y="10922000"/>
          <a:ext cx="741680" cy="741680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</xdr:colOff>
      <xdr:row>40</xdr:row>
      <xdr:rowOff>127000</xdr:rowOff>
    </xdr:from>
    <xdr:to>
      <xdr:col>2</xdr:col>
      <xdr:colOff>1045845</xdr:colOff>
      <xdr:row>40</xdr:row>
      <xdr:rowOff>358812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1367790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33</xdr:row>
      <xdr:rowOff>12700</xdr:rowOff>
    </xdr:from>
    <xdr:to>
      <xdr:col>2</xdr:col>
      <xdr:colOff>935989</xdr:colOff>
      <xdr:row>33</xdr:row>
      <xdr:rowOff>476799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11430000"/>
          <a:ext cx="711199" cy="460289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40</xdr:row>
      <xdr:rowOff>431800</xdr:rowOff>
    </xdr:from>
    <xdr:to>
      <xdr:col>2</xdr:col>
      <xdr:colOff>1104813</xdr:colOff>
      <xdr:row>42</xdr:row>
      <xdr:rowOff>421639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2644451-FAD7-47B7-9839-936CDE79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446530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41</xdr:row>
      <xdr:rowOff>444500</xdr:rowOff>
    </xdr:from>
    <xdr:to>
      <xdr:col>2</xdr:col>
      <xdr:colOff>1104813</xdr:colOff>
      <xdr:row>42</xdr:row>
      <xdr:rowOff>456292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40ABF8A9-AB04-4D67-9883-0590E98E2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493520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37</xdr:row>
      <xdr:rowOff>63500</xdr:rowOff>
    </xdr:from>
    <xdr:to>
      <xdr:col>2</xdr:col>
      <xdr:colOff>949960</xdr:colOff>
      <xdr:row>37</xdr:row>
      <xdr:rowOff>437833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8814AF70-DF36-4A61-804E-A553883FD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3182600"/>
          <a:ext cx="518160" cy="383858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5</xdr:row>
      <xdr:rowOff>6350</xdr:rowOff>
    </xdr:from>
    <xdr:to>
      <xdr:col>2</xdr:col>
      <xdr:colOff>1089025</xdr:colOff>
      <xdr:row>5</xdr:row>
      <xdr:rowOff>285645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7FD8A056-AAE2-40C3-8487-4B3172395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749425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5</xdr:row>
      <xdr:rowOff>368300</xdr:rowOff>
    </xdr:from>
    <xdr:to>
      <xdr:col>2</xdr:col>
      <xdr:colOff>1121410</xdr:colOff>
      <xdr:row>6</xdr:row>
      <xdr:rowOff>283740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4E5C4FF7-A848-42BB-9DC1-191B4699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" y="2108200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0</xdr:rowOff>
    </xdr:from>
    <xdr:to>
      <xdr:col>2</xdr:col>
      <xdr:colOff>1085215</xdr:colOff>
      <xdr:row>15</xdr:row>
      <xdr:rowOff>16405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6ACB7146-FEF5-4A9C-96B5-FB50B9AD1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810125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7</xdr:row>
      <xdr:rowOff>371475</xdr:rowOff>
    </xdr:from>
    <xdr:to>
      <xdr:col>2</xdr:col>
      <xdr:colOff>1123315</xdr:colOff>
      <xdr:row>8</xdr:row>
      <xdr:rowOff>283105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FB43DDB3-91A6-42BA-8B6A-E680A1500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76550"/>
          <a:ext cx="843280" cy="288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142240</xdr:colOff>
      <xdr:row>22</xdr:row>
      <xdr:rowOff>52808</xdr:rowOff>
    </xdr:from>
    <xdr:to>
      <xdr:col>2</xdr:col>
      <xdr:colOff>1120140</xdr:colOff>
      <xdr:row>22</xdr:row>
      <xdr:rowOff>477330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1F235A1-5E99-42AE-9419-DB77AE2F0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615" y="8653883"/>
          <a:ext cx="977900" cy="424522"/>
        </a:xfrm>
        <a:prstGeom prst="rect">
          <a:avLst/>
        </a:prstGeom>
      </xdr:spPr>
    </xdr:pic>
    <xdr:clientData/>
  </xdr:twoCellAnchor>
  <xdr:twoCellAnchor editAs="oneCell">
    <xdr:from>
      <xdr:col>2</xdr:col>
      <xdr:colOff>132080</xdr:colOff>
      <xdr:row>23</xdr:row>
      <xdr:rowOff>68869</xdr:rowOff>
    </xdr:from>
    <xdr:to>
      <xdr:col>2</xdr:col>
      <xdr:colOff>1120140</xdr:colOff>
      <xdr:row>24</xdr:row>
      <xdr:rowOff>3621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5DBAA3-52A4-4657-898A-CD08A1263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" y="9155719"/>
          <a:ext cx="988060" cy="420526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</xdr:colOff>
      <xdr:row>42</xdr:row>
      <xdr:rowOff>36746</xdr:rowOff>
    </xdr:from>
    <xdr:to>
      <xdr:col>2</xdr:col>
      <xdr:colOff>1200150</xdr:colOff>
      <xdr:row>42</xdr:row>
      <xdr:rowOff>437960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FA0EEA1-0E7F-45FD-9F17-0EA536343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" y="18858146"/>
          <a:ext cx="986790" cy="401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121920</xdr:rowOff>
    </xdr:from>
    <xdr:to>
      <xdr:col>2</xdr:col>
      <xdr:colOff>1158240</xdr:colOff>
      <xdr:row>2</xdr:row>
      <xdr:rowOff>361950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E396971-FA6C-4C32-B994-ADB4ACE9F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20"/>
          <a:ext cx="1872615" cy="944880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24</xdr:row>
      <xdr:rowOff>126898</xdr:rowOff>
    </xdr:from>
    <xdr:to>
      <xdr:col>2</xdr:col>
      <xdr:colOff>1049020</xdr:colOff>
      <xdr:row>24</xdr:row>
      <xdr:rowOff>362520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81FBEEB-79A9-404C-AA25-F6F1A61CF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15" y="9699523"/>
          <a:ext cx="843280" cy="235622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26</xdr:row>
      <xdr:rowOff>142240</xdr:rowOff>
    </xdr:from>
    <xdr:to>
      <xdr:col>2</xdr:col>
      <xdr:colOff>1046480</xdr:colOff>
      <xdr:row>26</xdr:row>
      <xdr:rowOff>358812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DDD9466-1DD7-4946-B7CF-4FE80C30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575" y="10686415"/>
          <a:ext cx="843280" cy="216572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29</xdr:row>
      <xdr:rowOff>132080</xdr:rowOff>
    </xdr:from>
    <xdr:to>
      <xdr:col>2</xdr:col>
      <xdr:colOff>1046480</xdr:colOff>
      <xdr:row>29</xdr:row>
      <xdr:rowOff>363892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AD591D8-1F51-4899-9360-CDFEFF92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575" y="12133580"/>
          <a:ext cx="843280" cy="231812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</xdr:colOff>
      <xdr:row>36</xdr:row>
      <xdr:rowOff>142240</xdr:rowOff>
    </xdr:from>
    <xdr:to>
      <xdr:col>2</xdr:col>
      <xdr:colOff>1050925</xdr:colOff>
      <xdr:row>36</xdr:row>
      <xdr:rowOff>358812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17AD113-433A-4B34-BF02-7EA03842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" y="16220440"/>
          <a:ext cx="837565" cy="216572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</xdr:colOff>
      <xdr:row>12</xdr:row>
      <xdr:rowOff>60960</xdr:rowOff>
    </xdr:from>
    <xdr:to>
      <xdr:col>2</xdr:col>
      <xdr:colOff>1050925</xdr:colOff>
      <xdr:row>12</xdr:row>
      <xdr:rowOff>285152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D7C0E2C-7D5F-43AE-9B7F-C8194E19C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" y="4471035"/>
          <a:ext cx="837565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233680</xdr:colOff>
      <xdr:row>10</xdr:row>
      <xdr:rowOff>60960</xdr:rowOff>
    </xdr:from>
    <xdr:to>
      <xdr:col>2</xdr:col>
      <xdr:colOff>1082675</xdr:colOff>
      <xdr:row>10</xdr:row>
      <xdr:rowOff>285152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B98EAAC-A70D-499C-B102-81BBBA2FA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055" y="3709035"/>
          <a:ext cx="848995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375920</xdr:colOff>
      <xdr:row>21</xdr:row>
      <xdr:rowOff>30480</xdr:rowOff>
    </xdr:from>
    <xdr:to>
      <xdr:col>2</xdr:col>
      <xdr:colOff>894080</xdr:colOff>
      <xdr:row>21</xdr:row>
      <xdr:rowOff>399098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B6F16B9-A702-4FD7-A549-D848E2D27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" y="8145780"/>
          <a:ext cx="518160" cy="368618"/>
        </a:xfrm>
        <a:prstGeom prst="rect">
          <a:avLst/>
        </a:prstGeom>
      </xdr:spPr>
    </xdr:pic>
    <xdr:clientData/>
  </xdr:twoCellAnchor>
  <xdr:twoCellAnchor editAs="oneCell">
    <xdr:from>
      <xdr:col>2</xdr:col>
      <xdr:colOff>436880</xdr:colOff>
      <xdr:row>33</xdr:row>
      <xdr:rowOff>40640</xdr:rowOff>
    </xdr:from>
    <xdr:to>
      <xdr:col>2</xdr:col>
      <xdr:colOff>955040</xdr:colOff>
      <xdr:row>33</xdr:row>
      <xdr:rowOff>439738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8F6F496F-461E-4655-AEE6-972E87F51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255" y="14747240"/>
          <a:ext cx="518160" cy="399098"/>
        </a:xfrm>
        <a:prstGeom prst="rect">
          <a:avLst/>
        </a:prstGeom>
      </xdr:spPr>
    </xdr:pic>
    <xdr:clientData/>
  </xdr:twoCellAnchor>
  <xdr:twoCellAnchor editAs="oneCell">
    <xdr:from>
      <xdr:col>2</xdr:col>
      <xdr:colOff>91441</xdr:colOff>
      <xdr:row>18</xdr:row>
      <xdr:rowOff>91441</xdr:rowOff>
    </xdr:from>
    <xdr:to>
      <xdr:col>2</xdr:col>
      <xdr:colOff>1123274</xdr:colOff>
      <xdr:row>18</xdr:row>
      <xdr:rowOff>288925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EBD5ADB-6D67-4D4C-AD90-220BFE99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6" y="6577966"/>
          <a:ext cx="1031833" cy="197484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16</xdr:row>
      <xdr:rowOff>91440</xdr:rowOff>
    </xdr:from>
    <xdr:to>
      <xdr:col>2</xdr:col>
      <xdr:colOff>1144863</xdr:colOff>
      <xdr:row>16</xdr:row>
      <xdr:rowOff>288924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3C451A-CAC0-4D35-9D30-6AC5D17B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975" y="5920740"/>
          <a:ext cx="1043263" cy="197484"/>
        </a:xfrm>
        <a:prstGeom prst="rect">
          <a:avLst/>
        </a:prstGeom>
      </xdr:spPr>
    </xdr:pic>
    <xdr:clientData/>
  </xdr:twoCellAnchor>
  <xdr:twoCellAnchor editAs="oneCell">
    <xdr:from>
      <xdr:col>2</xdr:col>
      <xdr:colOff>294640</xdr:colOff>
      <xdr:row>4</xdr:row>
      <xdr:rowOff>40641</xdr:rowOff>
    </xdr:from>
    <xdr:to>
      <xdr:col>2</xdr:col>
      <xdr:colOff>1122680</xdr:colOff>
      <xdr:row>4</xdr:row>
      <xdr:rowOff>321841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B850CA2C-BB19-4579-8A88-D0BD0B26F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15" y="1402716"/>
          <a:ext cx="828040" cy="281200"/>
        </a:xfrm>
        <a:prstGeom prst="rect">
          <a:avLst/>
        </a:prstGeom>
      </xdr:spPr>
    </xdr:pic>
    <xdr:clientData/>
  </xdr:twoCellAnchor>
  <xdr:twoCellAnchor editAs="oneCell">
    <xdr:from>
      <xdr:col>2</xdr:col>
      <xdr:colOff>284480</xdr:colOff>
      <xdr:row>7</xdr:row>
      <xdr:rowOff>60960</xdr:rowOff>
    </xdr:from>
    <xdr:to>
      <xdr:col>2</xdr:col>
      <xdr:colOff>1120140</xdr:colOff>
      <xdr:row>7</xdr:row>
      <xdr:rowOff>359305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D1EFF272-EB03-4A2C-8F03-5DE070E87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55" y="2566035"/>
          <a:ext cx="835660" cy="298345"/>
        </a:xfrm>
        <a:prstGeom prst="rect">
          <a:avLst/>
        </a:prstGeom>
      </xdr:spPr>
    </xdr:pic>
    <xdr:clientData/>
  </xdr:twoCellAnchor>
  <xdr:twoCellAnchor editAs="oneCell">
    <xdr:from>
      <xdr:col>2</xdr:col>
      <xdr:colOff>274320</xdr:colOff>
      <xdr:row>9</xdr:row>
      <xdr:rowOff>50800</xdr:rowOff>
    </xdr:from>
    <xdr:to>
      <xdr:col>2</xdr:col>
      <xdr:colOff>1125220</xdr:colOff>
      <xdr:row>9</xdr:row>
      <xdr:rowOff>339620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6E18D9EF-1B07-41BA-AE74-67B6018F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" y="3317875"/>
          <a:ext cx="85090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284480</xdr:colOff>
      <xdr:row>11</xdr:row>
      <xdr:rowOff>40640</xdr:rowOff>
    </xdr:from>
    <xdr:to>
      <xdr:col>2</xdr:col>
      <xdr:colOff>1120140</xdr:colOff>
      <xdr:row>11</xdr:row>
      <xdr:rowOff>321840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A854931C-9902-41C8-A785-BD1DC6485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55" y="4069715"/>
          <a:ext cx="835660" cy="281200"/>
        </a:xfrm>
        <a:prstGeom prst="rect">
          <a:avLst/>
        </a:prstGeom>
      </xdr:spPr>
    </xdr:pic>
    <xdr:clientData/>
  </xdr:twoCellAnchor>
  <xdr:twoCellAnchor editAs="oneCell">
    <xdr:from>
      <xdr:col>2</xdr:col>
      <xdr:colOff>274320</xdr:colOff>
      <xdr:row>13</xdr:row>
      <xdr:rowOff>40640</xdr:rowOff>
    </xdr:from>
    <xdr:to>
      <xdr:col>2</xdr:col>
      <xdr:colOff>1125220</xdr:colOff>
      <xdr:row>13</xdr:row>
      <xdr:rowOff>321840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AC1E3B6A-719E-4167-86D0-2D903BC90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" y="4831715"/>
          <a:ext cx="850900" cy="281200"/>
        </a:xfrm>
        <a:prstGeom prst="rect">
          <a:avLst/>
        </a:prstGeom>
      </xdr:spPr>
    </xdr:pic>
    <xdr:clientData/>
  </xdr:twoCellAnchor>
  <xdr:twoCellAnchor editAs="oneCell">
    <xdr:from>
      <xdr:col>2</xdr:col>
      <xdr:colOff>378546</xdr:colOff>
      <xdr:row>35</xdr:row>
      <xdr:rowOff>20321</xdr:rowOff>
    </xdr:from>
    <xdr:to>
      <xdr:col>2</xdr:col>
      <xdr:colOff>1127759</xdr:colOff>
      <xdr:row>36</xdr:row>
      <xdr:rowOff>15874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864E436C-56EE-4BBE-A4A5-2ADC8FFB7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921" y="15641321"/>
          <a:ext cx="749213" cy="452754"/>
        </a:xfrm>
        <a:prstGeom prst="rect">
          <a:avLst/>
        </a:prstGeom>
      </xdr:spPr>
    </xdr:pic>
    <xdr:clientData/>
  </xdr:twoCellAnchor>
  <xdr:twoCellAnchor editAs="oneCell">
    <xdr:from>
      <xdr:col>2</xdr:col>
      <xdr:colOff>335280</xdr:colOff>
      <xdr:row>41</xdr:row>
      <xdr:rowOff>0</xdr:rowOff>
    </xdr:from>
    <xdr:to>
      <xdr:col>2</xdr:col>
      <xdr:colOff>1084493</xdr:colOff>
      <xdr:row>41</xdr:row>
      <xdr:rowOff>441324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5F1C127F-CEBB-454E-B86D-D3C134CA0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" y="18364200"/>
          <a:ext cx="749213" cy="441324"/>
        </a:xfrm>
        <a:prstGeom prst="rect">
          <a:avLst/>
        </a:prstGeom>
      </xdr:spPr>
    </xdr:pic>
    <xdr:clientData/>
  </xdr:twoCellAnchor>
  <xdr:twoCellAnchor editAs="oneCell">
    <xdr:from>
      <xdr:col>2</xdr:col>
      <xdr:colOff>314960</xdr:colOff>
      <xdr:row>28</xdr:row>
      <xdr:rowOff>0</xdr:rowOff>
    </xdr:from>
    <xdr:to>
      <xdr:col>2</xdr:col>
      <xdr:colOff>1064173</xdr:colOff>
      <xdr:row>28</xdr:row>
      <xdr:rowOff>441324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EFD9E4D3-867A-4F4F-9594-BD9573737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335" y="11515725"/>
          <a:ext cx="749213" cy="441324"/>
        </a:xfrm>
        <a:prstGeom prst="rect">
          <a:avLst/>
        </a:prstGeom>
      </xdr:spPr>
    </xdr:pic>
    <xdr:clientData/>
  </xdr:twoCellAnchor>
  <xdr:twoCellAnchor editAs="oneCell">
    <xdr:from>
      <xdr:col>2</xdr:col>
      <xdr:colOff>314960</xdr:colOff>
      <xdr:row>27</xdr:row>
      <xdr:rowOff>0</xdr:rowOff>
    </xdr:from>
    <xdr:to>
      <xdr:col>2</xdr:col>
      <xdr:colOff>1064173</xdr:colOff>
      <xdr:row>27</xdr:row>
      <xdr:rowOff>441324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5A96CA9A-E0AA-4C50-BA99-BB94C5A7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335" y="11029950"/>
          <a:ext cx="749213" cy="441324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20</xdr:row>
      <xdr:rowOff>0</xdr:rowOff>
    </xdr:from>
    <xdr:to>
      <xdr:col>2</xdr:col>
      <xdr:colOff>1046393</xdr:colOff>
      <xdr:row>20</xdr:row>
      <xdr:rowOff>441324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873AFC8A-C301-43EA-A2CF-7DE94246E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7143750"/>
          <a:ext cx="741593" cy="441324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330200</xdr:colOff>
      <xdr:row>20</xdr:row>
      <xdr:rowOff>0</xdr:rowOff>
    </xdr:from>
    <xdr:to>
      <xdr:col>2</xdr:col>
      <xdr:colOff>1087033</xdr:colOff>
      <xdr:row>20</xdr:row>
      <xdr:rowOff>441324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6730DFF-E348-4E6A-B61E-A634035C3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" y="7143750"/>
          <a:ext cx="756833" cy="44132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25</xdr:row>
      <xdr:rowOff>25400</xdr:rowOff>
    </xdr:from>
    <xdr:to>
      <xdr:col>2</xdr:col>
      <xdr:colOff>1066713</xdr:colOff>
      <xdr:row>25</xdr:row>
      <xdr:rowOff>480059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E6C88BDC-2AC3-458E-922A-8BAB8E9CE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75" y="10083800"/>
          <a:ext cx="749213" cy="454659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40</xdr:row>
      <xdr:rowOff>0</xdr:rowOff>
    </xdr:from>
    <xdr:to>
      <xdr:col>2</xdr:col>
      <xdr:colOff>1104813</xdr:colOff>
      <xdr:row>40</xdr:row>
      <xdr:rowOff>441324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1B9A93D-CBA7-4418-B4DF-E98D3A0DA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975" y="17907000"/>
          <a:ext cx="749213" cy="441324"/>
        </a:xfrm>
        <a:prstGeom prst="rect">
          <a:avLst/>
        </a:prstGeom>
      </xdr:spPr>
    </xdr:pic>
    <xdr:clientData/>
  </xdr:twoCellAnchor>
  <xdr:twoCellAnchor editAs="oneCell">
    <xdr:from>
      <xdr:col>2</xdr:col>
      <xdr:colOff>223521</xdr:colOff>
      <xdr:row>31</xdr:row>
      <xdr:rowOff>20320</xdr:rowOff>
    </xdr:from>
    <xdr:to>
      <xdr:col>2</xdr:col>
      <xdr:colOff>934720</xdr:colOff>
      <xdr:row>31</xdr:row>
      <xdr:rowOff>472989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6EF14737-DDD6-4412-A0A8-E1347EAA1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896" y="13964920"/>
          <a:ext cx="711199" cy="452669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29</xdr:row>
      <xdr:rowOff>375920</xdr:rowOff>
    </xdr:from>
    <xdr:to>
      <xdr:col>2</xdr:col>
      <xdr:colOff>1046480</xdr:colOff>
      <xdr:row>31</xdr:row>
      <xdr:rowOff>136526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9296BD7F-CD61-4B81-8235-C0D0AFF2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2377420"/>
          <a:ext cx="741680" cy="732155"/>
        </a:xfrm>
        <a:prstGeom prst="rect">
          <a:avLst/>
        </a:prstGeom>
      </xdr:spPr>
    </xdr:pic>
    <xdr:clientData/>
  </xdr:twoCellAnchor>
  <xdr:twoCellAnchor editAs="oneCell">
    <xdr:from>
      <xdr:col>2</xdr:col>
      <xdr:colOff>284480</xdr:colOff>
      <xdr:row>30</xdr:row>
      <xdr:rowOff>0</xdr:rowOff>
    </xdr:from>
    <xdr:to>
      <xdr:col>2</xdr:col>
      <xdr:colOff>1026160</xdr:colOff>
      <xdr:row>31</xdr:row>
      <xdr:rowOff>250463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A48FFE00-CD9C-4BE3-8195-EEC3DAA74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55" y="12863195"/>
          <a:ext cx="741680" cy="732155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</xdr:colOff>
      <xdr:row>37</xdr:row>
      <xdr:rowOff>127000</xdr:rowOff>
    </xdr:from>
    <xdr:to>
      <xdr:col>2</xdr:col>
      <xdr:colOff>1049655</xdr:colOff>
      <xdr:row>37</xdr:row>
      <xdr:rowOff>362622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D5FB7E3-4411-42AD-B976-D7FE1A3A1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275" y="16662400"/>
          <a:ext cx="833755" cy="235622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30</xdr:row>
      <xdr:rowOff>12700</xdr:rowOff>
    </xdr:from>
    <xdr:to>
      <xdr:col>2</xdr:col>
      <xdr:colOff>932179</xdr:colOff>
      <xdr:row>30</xdr:row>
      <xdr:rowOff>472989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8AE18D19-8A63-4F3B-AFCC-6A40EF293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3471525"/>
          <a:ext cx="703579" cy="460289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37</xdr:row>
      <xdr:rowOff>431800</xdr:rowOff>
    </xdr:from>
    <xdr:to>
      <xdr:col>2</xdr:col>
      <xdr:colOff>1104813</xdr:colOff>
      <xdr:row>38</xdr:row>
      <xdr:rowOff>421639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5392CB60-0FD0-4971-B498-4E4A51938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975" y="1696720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38</xdr:row>
      <xdr:rowOff>444500</xdr:rowOff>
    </xdr:from>
    <xdr:to>
      <xdr:col>2</xdr:col>
      <xdr:colOff>1104813</xdr:colOff>
      <xdr:row>39</xdr:row>
      <xdr:rowOff>441959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A6299B1E-067A-4028-B296-763B13615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975" y="17437100"/>
          <a:ext cx="749213" cy="454659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34</xdr:row>
      <xdr:rowOff>63500</xdr:rowOff>
    </xdr:from>
    <xdr:to>
      <xdr:col>2</xdr:col>
      <xdr:colOff>949960</xdr:colOff>
      <xdr:row>34</xdr:row>
      <xdr:rowOff>441643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AF2E6A65-BE4D-4513-A3DB-492DBA486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175" y="15227300"/>
          <a:ext cx="518160" cy="378143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5</xdr:row>
      <xdr:rowOff>6350</xdr:rowOff>
    </xdr:from>
    <xdr:to>
      <xdr:col>2</xdr:col>
      <xdr:colOff>1085215</xdr:colOff>
      <xdr:row>5</xdr:row>
      <xdr:rowOff>289455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7DC1613-4BEE-439C-B738-E2ACB2B3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749425"/>
          <a:ext cx="828040" cy="28310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5</xdr:row>
      <xdr:rowOff>368300</xdr:rowOff>
    </xdr:from>
    <xdr:to>
      <xdr:col>2</xdr:col>
      <xdr:colOff>1125220</xdr:colOff>
      <xdr:row>6</xdr:row>
      <xdr:rowOff>287550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B4408387-A43C-43B9-B063-F27DF9382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2111375"/>
          <a:ext cx="858520" cy="30025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19050</xdr:rowOff>
    </xdr:from>
    <xdr:to>
      <xdr:col>2</xdr:col>
      <xdr:colOff>1089025</xdr:colOff>
      <xdr:row>14</xdr:row>
      <xdr:rowOff>307870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8C7D3A9-99C8-4C19-90A0-F0A9C1F37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191125"/>
          <a:ext cx="85090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7</xdr:row>
      <xdr:rowOff>371475</xdr:rowOff>
    </xdr:from>
    <xdr:to>
      <xdr:col>2</xdr:col>
      <xdr:colOff>1127125</xdr:colOff>
      <xdr:row>8</xdr:row>
      <xdr:rowOff>286915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EC18AED-F3A9-444C-B562-F8F4C70BE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76550"/>
          <a:ext cx="850900" cy="296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284480</xdr:colOff>
      <xdr:row>5</xdr:row>
      <xdr:rowOff>375920</xdr:rowOff>
    </xdr:from>
    <xdr:to>
      <xdr:col>2</xdr:col>
      <xdr:colOff>1026160</xdr:colOff>
      <xdr:row>7</xdr:row>
      <xdr:rowOff>136526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E279F6C7-4B35-4789-9FF4-CA7987754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55" y="12863195"/>
          <a:ext cx="741680" cy="732155"/>
        </a:xfrm>
        <a:prstGeom prst="rect">
          <a:avLst/>
        </a:prstGeom>
      </xdr:spPr>
    </xdr:pic>
    <xdr:clientData/>
  </xdr:twoCellAnchor>
  <xdr:twoCellAnchor editAs="oneCell">
    <xdr:from>
      <xdr:col>2</xdr:col>
      <xdr:colOff>258535</xdr:colOff>
      <xdr:row>4</xdr:row>
      <xdr:rowOff>435428</xdr:rowOff>
    </xdr:from>
    <xdr:to>
      <xdr:col>2</xdr:col>
      <xdr:colOff>1000215</xdr:colOff>
      <xdr:row>6</xdr:row>
      <xdr:rowOff>196034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AA1DE900-7942-4FFD-9E12-0BB84A03F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4" y="7565571"/>
          <a:ext cx="741680" cy="74032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C60"/>
  <sheetViews>
    <sheetView showGridLines="0" tabSelected="1" zoomScale="70" zoomScaleNormal="70" workbookViewId="0">
      <pane xSplit="9" ySplit="4" topLeftCell="W5" activePane="bottomRight" state="frozen"/>
      <selection pane="topRight" activeCell="F1" sqref="F1"/>
      <selection pane="bottomLeft" activeCell="A5" sqref="A5"/>
      <selection pane="bottomRight" activeCell="AD43" sqref="AD43"/>
    </sheetView>
  </sheetViews>
  <sheetFormatPr baseColWidth="10" defaultColWidth="10.19921875" defaultRowHeight="15"/>
  <cols>
    <col min="1" max="1" width="9.296875" style="1" customWidth="1"/>
    <col min="2" max="2" width="18.09765625" style="1" hidden="1" customWidth="1"/>
    <col min="3" max="3" width="16.19921875" style="1" customWidth="1"/>
    <col min="4" max="4" width="16.19921875" style="1" hidden="1" customWidth="1"/>
    <col min="5" max="5" width="65" style="1" bestFit="1" customWidth="1"/>
    <col min="6" max="6" width="19.796875" style="2" customWidth="1"/>
    <col min="7" max="7" width="20.5" style="1" customWidth="1"/>
    <col min="8" max="8" width="17.09765625" style="75" bestFit="1" customWidth="1"/>
    <col min="9" max="9" width="10.796875" style="2" hidden="1" customWidth="1"/>
    <col min="10" max="11" width="8.69921875" style="2" customWidth="1"/>
    <col min="12" max="12" width="9.69921875" style="3" customWidth="1"/>
    <col min="13" max="14" width="8.69921875" style="2" customWidth="1"/>
    <col min="15" max="17" width="8.69921875" style="9" customWidth="1"/>
    <col min="18" max="18" width="11.09765625" style="9" customWidth="1"/>
    <col min="19" max="19" width="14.796875" style="9" customWidth="1"/>
    <col min="20" max="20" width="9.19921875" style="9" customWidth="1"/>
    <col min="21" max="21" width="24.296875" style="10" customWidth="1"/>
    <col min="22" max="23" width="13.5" style="2" customWidth="1"/>
    <col min="24" max="24" width="17.09765625" style="2" hidden="1" customWidth="1"/>
    <col min="25" max="25" width="14.5" style="2" customWidth="1"/>
    <col min="26" max="26" width="17.19921875" style="2" customWidth="1"/>
    <col min="27" max="27" width="17.69921875" style="2" customWidth="1"/>
    <col min="28" max="28" width="12.3984375" style="2" customWidth="1"/>
    <col min="29" max="16384" width="10.19921875" style="1"/>
  </cols>
  <sheetData>
    <row r="1" spans="1:29" ht="26.55" customHeight="1" thickBot="1">
      <c r="A1" s="162"/>
      <c r="B1" s="162"/>
      <c r="C1" s="162"/>
      <c r="D1" s="2"/>
      <c r="E1" s="14" t="s">
        <v>134</v>
      </c>
      <c r="F1" s="65"/>
      <c r="G1" s="14"/>
      <c r="J1" s="165" t="s">
        <v>0</v>
      </c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64"/>
      <c r="W1" s="168" t="s">
        <v>1</v>
      </c>
      <c r="X1" s="168"/>
      <c r="Y1" s="168"/>
      <c r="Z1" s="168"/>
      <c r="AA1" s="168"/>
      <c r="AB1" s="17"/>
    </row>
    <row r="2" spans="1:29" s="2" customFormat="1" ht="29.55" customHeight="1">
      <c r="A2" s="162"/>
      <c r="B2" s="162"/>
      <c r="C2" s="162"/>
      <c r="E2" s="149" t="s">
        <v>49</v>
      </c>
      <c r="F2" s="149" t="s">
        <v>128</v>
      </c>
      <c r="G2" s="152" t="s">
        <v>50</v>
      </c>
      <c r="H2" s="152" t="s">
        <v>135</v>
      </c>
      <c r="I2" s="12" t="s">
        <v>19</v>
      </c>
      <c r="J2" s="154" t="s">
        <v>29</v>
      </c>
      <c r="K2" s="155"/>
      <c r="L2" s="155"/>
      <c r="M2" s="156" t="s">
        <v>28</v>
      </c>
      <c r="N2" s="157"/>
      <c r="O2" s="158"/>
      <c r="P2" s="159" t="s">
        <v>27</v>
      </c>
      <c r="Q2" s="160"/>
      <c r="R2" s="161"/>
      <c r="S2" s="166" t="s">
        <v>3</v>
      </c>
      <c r="T2" s="166"/>
      <c r="U2" s="167"/>
      <c r="V2" s="147" t="s">
        <v>124</v>
      </c>
      <c r="W2" s="147" t="s">
        <v>127</v>
      </c>
      <c r="X2" s="147" t="s">
        <v>108</v>
      </c>
      <c r="Y2" s="147" t="s">
        <v>129</v>
      </c>
      <c r="Z2" s="147" t="s">
        <v>125</v>
      </c>
      <c r="AA2" s="147" t="s">
        <v>126</v>
      </c>
      <c r="AB2" s="163" t="s">
        <v>40</v>
      </c>
      <c r="AC2" s="147" t="s">
        <v>159</v>
      </c>
    </row>
    <row r="3" spans="1:29" s="2" customFormat="1" ht="30.6" customHeight="1">
      <c r="A3" s="162"/>
      <c r="B3" s="162"/>
      <c r="C3" s="162"/>
      <c r="D3" s="2" t="s">
        <v>80</v>
      </c>
      <c r="E3" s="150"/>
      <c r="F3" s="150"/>
      <c r="G3" s="153"/>
      <c r="H3" s="153"/>
      <c r="I3" s="11" t="s">
        <v>20</v>
      </c>
      <c r="J3" s="2" t="s">
        <v>5</v>
      </c>
      <c r="K3" s="2" t="s">
        <v>6</v>
      </c>
      <c r="L3" s="3" t="s">
        <v>7</v>
      </c>
      <c r="M3" s="7" t="s">
        <v>5</v>
      </c>
      <c r="N3" s="2" t="s">
        <v>6</v>
      </c>
      <c r="O3" s="4" t="s">
        <v>7</v>
      </c>
      <c r="P3" s="7" t="s">
        <v>5</v>
      </c>
      <c r="Q3" s="2" t="s">
        <v>6</v>
      </c>
      <c r="R3" s="4" t="s">
        <v>7</v>
      </c>
      <c r="S3" s="9" t="s">
        <v>5</v>
      </c>
      <c r="T3" s="9" t="s">
        <v>6</v>
      </c>
      <c r="U3" s="5" t="s">
        <v>8</v>
      </c>
      <c r="V3" s="148"/>
      <c r="W3" s="148"/>
      <c r="X3" s="148"/>
      <c r="Y3" s="148"/>
      <c r="Z3" s="148"/>
      <c r="AA3" s="148"/>
      <c r="AB3" s="164"/>
      <c r="AC3" s="148"/>
    </row>
    <row r="4" spans="1:29" ht="21.75" customHeight="1">
      <c r="A4" s="18"/>
      <c r="B4" s="38" t="s">
        <v>75</v>
      </c>
      <c r="C4" s="142" t="s">
        <v>30</v>
      </c>
      <c r="D4" s="142"/>
      <c r="E4" s="142"/>
      <c r="F4" s="31"/>
      <c r="G4" s="31"/>
      <c r="H4" s="31"/>
      <c r="I4" s="25"/>
      <c r="J4" s="26"/>
      <c r="K4" s="26"/>
      <c r="L4" s="27"/>
      <c r="M4" s="26"/>
      <c r="N4" s="26"/>
      <c r="O4" s="25"/>
      <c r="P4" s="25"/>
      <c r="Q4" s="25"/>
      <c r="R4" s="25"/>
      <c r="S4" s="25"/>
      <c r="T4" s="25"/>
      <c r="U4" s="28"/>
      <c r="V4" s="25"/>
      <c r="W4" s="25"/>
      <c r="X4" s="25"/>
      <c r="Y4" s="25"/>
      <c r="Z4" s="25"/>
      <c r="AA4" s="25"/>
      <c r="AB4" s="25"/>
      <c r="AC4" s="128"/>
    </row>
    <row r="5" spans="1:29" s="2" customFormat="1" ht="30.6" customHeight="1">
      <c r="A5" s="146" t="s">
        <v>39</v>
      </c>
      <c r="B5" s="35" t="s">
        <v>76</v>
      </c>
      <c r="C5" s="24"/>
      <c r="D5" s="35" t="s">
        <v>81</v>
      </c>
      <c r="E5" s="62" t="s">
        <v>26</v>
      </c>
      <c r="F5" s="125">
        <v>32360</v>
      </c>
      <c r="G5" s="29" t="s">
        <v>51</v>
      </c>
      <c r="H5" s="71">
        <v>18</v>
      </c>
      <c r="I5" s="13"/>
      <c r="J5" s="81"/>
      <c r="K5" s="82"/>
      <c r="L5" s="83"/>
      <c r="M5" s="81"/>
      <c r="N5" s="82"/>
      <c r="O5" s="83"/>
      <c r="P5" s="84">
        <v>9</v>
      </c>
      <c r="Q5" s="84">
        <v>18</v>
      </c>
      <c r="R5" s="85">
        <f t="shared" ref="R5:R13" si="0">P5/Q5</f>
        <v>0.5</v>
      </c>
      <c r="S5" s="51">
        <f t="shared" ref="S5" si="1">P5+M5+J5</f>
        <v>9</v>
      </c>
      <c r="T5" s="8">
        <f t="shared" ref="T5" si="2">Q5+N5+K5</f>
        <v>18</v>
      </c>
      <c r="U5" s="53">
        <f>S5/T5</f>
        <v>0.5</v>
      </c>
      <c r="V5" s="58">
        <v>0.06</v>
      </c>
      <c r="W5" s="58">
        <f>((H5-T5)/T5)*100%</f>
        <v>0</v>
      </c>
      <c r="X5" s="98">
        <f>7/T5</f>
        <v>0.3888888888888889</v>
      </c>
      <c r="Y5" s="98">
        <v>0.4</v>
      </c>
      <c r="Z5" s="99"/>
      <c r="AA5" s="99"/>
      <c r="AB5" s="127" t="s">
        <v>153</v>
      </c>
      <c r="AC5" s="129">
        <v>0.72</v>
      </c>
    </row>
    <row r="6" spans="1:29" s="2" customFormat="1" ht="30.6" customHeight="1">
      <c r="A6" s="146"/>
      <c r="B6" s="35"/>
      <c r="C6" s="24"/>
      <c r="D6" s="35"/>
      <c r="E6" s="62" t="s">
        <v>98</v>
      </c>
      <c r="F6" s="125">
        <v>35800</v>
      </c>
      <c r="G6" s="29" t="s">
        <v>103</v>
      </c>
      <c r="H6" s="71">
        <v>10</v>
      </c>
      <c r="I6" s="50"/>
      <c r="J6" s="86"/>
      <c r="K6" s="82"/>
      <c r="L6" s="83"/>
      <c r="M6" s="81"/>
      <c r="N6" s="82"/>
      <c r="O6" s="83"/>
      <c r="P6" s="84">
        <v>7</v>
      </c>
      <c r="Q6" s="84">
        <v>10</v>
      </c>
      <c r="R6" s="85">
        <f t="shared" si="0"/>
        <v>0.7</v>
      </c>
      <c r="S6" s="51">
        <f t="shared" ref="S6:S14" si="3">P6+M6+J6</f>
        <v>7</v>
      </c>
      <c r="T6" s="8">
        <f t="shared" ref="T6:T14" si="4">Q6+N6+K6</f>
        <v>10</v>
      </c>
      <c r="U6" s="53">
        <f t="shared" ref="U6:U16" si="5">S6/T6</f>
        <v>0.7</v>
      </c>
      <c r="V6" s="58">
        <v>0.27</v>
      </c>
      <c r="W6" s="58">
        <f t="shared" ref="W6:W14" si="6">((H6-T6)/T6)*100%</f>
        <v>0</v>
      </c>
      <c r="X6" s="98">
        <v>0</v>
      </c>
      <c r="Y6" s="98">
        <v>0</v>
      </c>
      <c r="Z6" s="99"/>
      <c r="AA6" s="99"/>
      <c r="AB6" s="127" t="s">
        <v>149</v>
      </c>
      <c r="AC6" s="129">
        <v>0.78400000000000003</v>
      </c>
    </row>
    <row r="7" spans="1:29" s="2" customFormat="1" ht="30.6" customHeight="1">
      <c r="A7" s="146"/>
      <c r="B7" s="35"/>
      <c r="C7" s="24"/>
      <c r="D7" s="35"/>
      <c r="E7" s="62" t="s">
        <v>99</v>
      </c>
      <c r="F7" s="126" t="s">
        <v>147</v>
      </c>
      <c r="G7" s="29" t="s">
        <v>100</v>
      </c>
      <c r="H7" s="71">
        <v>32</v>
      </c>
      <c r="I7" s="50"/>
      <c r="J7" s="86"/>
      <c r="K7" s="82"/>
      <c r="L7" s="83"/>
      <c r="M7" s="81"/>
      <c r="N7" s="82"/>
      <c r="O7" s="83"/>
      <c r="P7" s="84">
        <v>17</v>
      </c>
      <c r="Q7" s="84">
        <v>31</v>
      </c>
      <c r="R7" s="85">
        <f t="shared" si="0"/>
        <v>0.54838709677419351</v>
      </c>
      <c r="S7" s="51">
        <f t="shared" si="3"/>
        <v>17</v>
      </c>
      <c r="T7" s="8">
        <f t="shared" si="4"/>
        <v>31</v>
      </c>
      <c r="U7" s="53">
        <f t="shared" si="5"/>
        <v>0.54838709677419351</v>
      </c>
      <c r="V7" s="58">
        <v>0.35</v>
      </c>
      <c r="W7" s="58">
        <f t="shared" si="6"/>
        <v>3.2258064516129031E-2</v>
      </c>
      <c r="X7" s="98">
        <v>0</v>
      </c>
      <c r="Y7" s="98">
        <v>0.38</v>
      </c>
      <c r="Z7" s="99"/>
      <c r="AA7" s="99"/>
      <c r="AB7" s="127" t="s">
        <v>151</v>
      </c>
      <c r="AC7" s="129">
        <v>0.64600000000000002</v>
      </c>
    </row>
    <row r="8" spans="1:29" s="2" customFormat="1" ht="30.6" customHeight="1">
      <c r="A8" s="146"/>
      <c r="B8" s="35" t="s">
        <v>76</v>
      </c>
      <c r="C8" s="24"/>
      <c r="D8" s="35" t="s">
        <v>81</v>
      </c>
      <c r="E8" s="62" t="s">
        <v>9</v>
      </c>
      <c r="F8" s="125">
        <v>35521</v>
      </c>
      <c r="G8" s="29" t="s">
        <v>52</v>
      </c>
      <c r="H8" s="71">
        <v>20</v>
      </c>
      <c r="I8" s="50"/>
      <c r="J8" s="86"/>
      <c r="K8" s="82"/>
      <c r="L8" s="83"/>
      <c r="M8" s="81"/>
      <c r="N8" s="82"/>
      <c r="O8" s="83"/>
      <c r="P8" s="84">
        <v>14</v>
      </c>
      <c r="Q8" s="84">
        <v>18</v>
      </c>
      <c r="R8" s="85">
        <f t="shared" si="0"/>
        <v>0.77777777777777779</v>
      </c>
      <c r="S8" s="51">
        <f t="shared" si="3"/>
        <v>14</v>
      </c>
      <c r="T8" s="8">
        <f t="shared" si="4"/>
        <v>18</v>
      </c>
      <c r="U8" s="53">
        <f t="shared" si="5"/>
        <v>0.77777777777777779</v>
      </c>
      <c r="V8" s="58">
        <v>0.15</v>
      </c>
      <c r="W8" s="58">
        <f t="shared" si="6"/>
        <v>0.1111111111111111</v>
      </c>
      <c r="X8" s="98">
        <f>9/T8</f>
        <v>0.5</v>
      </c>
      <c r="Y8" s="98">
        <v>0.78</v>
      </c>
      <c r="Z8" s="99"/>
      <c r="AA8" s="99"/>
      <c r="AB8" s="127" t="s">
        <v>152</v>
      </c>
      <c r="AC8" s="129">
        <v>0.70199999999999996</v>
      </c>
    </row>
    <row r="9" spans="1:29" s="2" customFormat="1" ht="30.6" customHeight="1">
      <c r="A9" s="146"/>
      <c r="B9" s="35"/>
      <c r="C9" s="24"/>
      <c r="D9" s="35"/>
      <c r="E9" s="62" t="s">
        <v>104</v>
      </c>
      <c r="F9" s="125">
        <v>35400</v>
      </c>
      <c r="G9" s="29" t="s">
        <v>105</v>
      </c>
      <c r="H9" s="71">
        <v>7</v>
      </c>
      <c r="I9" s="50"/>
      <c r="J9" s="86"/>
      <c r="K9" s="82"/>
      <c r="L9" s="83"/>
      <c r="M9" s="81"/>
      <c r="N9" s="82"/>
      <c r="O9" s="83"/>
      <c r="P9" s="84">
        <v>5</v>
      </c>
      <c r="Q9" s="84">
        <v>6</v>
      </c>
      <c r="R9" s="85">
        <f t="shared" ref="R9" si="7">P9/Q9</f>
        <v>0.83333333333333337</v>
      </c>
      <c r="S9" s="51">
        <f t="shared" si="3"/>
        <v>5</v>
      </c>
      <c r="T9" s="8">
        <f t="shared" si="4"/>
        <v>6</v>
      </c>
      <c r="U9" s="53">
        <f t="shared" si="5"/>
        <v>0.83333333333333337</v>
      </c>
      <c r="V9" s="58">
        <v>0.33</v>
      </c>
      <c r="W9" s="58">
        <f t="shared" si="6"/>
        <v>0.16666666666666666</v>
      </c>
      <c r="X9" s="98">
        <v>0</v>
      </c>
      <c r="Y9" s="98">
        <v>0.17</v>
      </c>
      <c r="Z9" s="99"/>
      <c r="AA9" s="99"/>
      <c r="AB9" s="127" t="s">
        <v>155</v>
      </c>
      <c r="AC9" s="129">
        <v>0.64600000000000002</v>
      </c>
    </row>
    <row r="10" spans="1:29" s="2" customFormat="1" ht="30.6" customHeight="1">
      <c r="A10" s="146"/>
      <c r="B10" s="35" t="s">
        <v>76</v>
      </c>
      <c r="C10" s="24"/>
      <c r="D10" s="35" t="s">
        <v>81</v>
      </c>
      <c r="E10" s="63" t="s">
        <v>25</v>
      </c>
      <c r="F10" s="121">
        <v>34031</v>
      </c>
      <c r="G10" s="34" t="s">
        <v>53</v>
      </c>
      <c r="H10" s="72">
        <v>24</v>
      </c>
      <c r="I10" s="50"/>
      <c r="J10" s="86"/>
      <c r="K10" s="82"/>
      <c r="L10" s="83"/>
      <c r="M10" s="81"/>
      <c r="N10" s="82"/>
      <c r="O10" s="83"/>
      <c r="P10" s="87">
        <v>13</v>
      </c>
      <c r="Q10" s="87">
        <v>22</v>
      </c>
      <c r="R10" s="85">
        <f t="shared" si="0"/>
        <v>0.59090909090909094</v>
      </c>
      <c r="S10" s="51">
        <f t="shared" si="3"/>
        <v>13</v>
      </c>
      <c r="T10" s="8">
        <f>Q10+N10+K10</f>
        <v>22</v>
      </c>
      <c r="U10" s="53">
        <f t="shared" si="5"/>
        <v>0.59090909090909094</v>
      </c>
      <c r="V10" s="58">
        <v>0.06</v>
      </c>
      <c r="W10" s="58">
        <f t="shared" si="6"/>
        <v>9.0909090909090912E-2</v>
      </c>
      <c r="X10" s="98">
        <f>13/T10</f>
        <v>0.59090909090909094</v>
      </c>
      <c r="Y10" s="98">
        <v>0.48</v>
      </c>
      <c r="Z10" s="99"/>
      <c r="AA10" s="99"/>
      <c r="AB10" s="127" t="s">
        <v>154</v>
      </c>
      <c r="AC10" s="129">
        <v>0.64600000000000002</v>
      </c>
    </row>
    <row r="11" spans="1:29" s="2" customFormat="1" ht="30.6" customHeight="1">
      <c r="A11" s="146"/>
      <c r="B11" s="35" t="s">
        <v>76</v>
      </c>
      <c r="C11" s="24"/>
      <c r="D11" s="35" t="s">
        <v>81</v>
      </c>
      <c r="E11" s="63" t="s">
        <v>137</v>
      </c>
      <c r="F11" s="121">
        <v>4984</v>
      </c>
      <c r="G11" s="34" t="s">
        <v>136</v>
      </c>
      <c r="H11" s="72">
        <v>27</v>
      </c>
      <c r="I11" s="50"/>
      <c r="J11" s="87">
        <v>7</v>
      </c>
      <c r="K11" s="88">
        <v>13</v>
      </c>
      <c r="L11" s="85">
        <f t="shared" ref="L11:L14" si="8">J11/K11</f>
        <v>0.53846153846153844</v>
      </c>
      <c r="M11" s="81"/>
      <c r="N11" s="82"/>
      <c r="O11" s="83"/>
      <c r="P11" s="87">
        <v>12</v>
      </c>
      <c r="Q11" s="87">
        <v>12</v>
      </c>
      <c r="R11" s="85">
        <f t="shared" si="0"/>
        <v>1</v>
      </c>
      <c r="S11" s="51">
        <f t="shared" si="3"/>
        <v>19</v>
      </c>
      <c r="T11" s="8">
        <f t="shared" si="4"/>
        <v>25</v>
      </c>
      <c r="U11" s="53">
        <f t="shared" si="5"/>
        <v>0.76</v>
      </c>
      <c r="V11" s="58">
        <v>0.05</v>
      </c>
      <c r="W11" s="58">
        <f t="shared" si="6"/>
        <v>0.08</v>
      </c>
      <c r="X11" s="98">
        <v>0.33</v>
      </c>
      <c r="Y11" s="98">
        <v>0</v>
      </c>
      <c r="Z11" s="99"/>
      <c r="AA11" s="99"/>
      <c r="AB11" s="127" t="s">
        <v>150</v>
      </c>
      <c r="AC11" s="129">
        <v>0.72499999999999998</v>
      </c>
    </row>
    <row r="12" spans="1:29" s="2" customFormat="1" ht="30.6" customHeight="1">
      <c r="A12" s="146"/>
      <c r="B12" s="35" t="s">
        <v>76</v>
      </c>
      <c r="C12" s="24"/>
      <c r="D12" s="35" t="s">
        <v>81</v>
      </c>
      <c r="E12" s="63" t="s">
        <v>11</v>
      </c>
      <c r="F12" s="121">
        <v>34030</v>
      </c>
      <c r="G12" s="34" t="s">
        <v>55</v>
      </c>
      <c r="H12" s="72">
        <v>44</v>
      </c>
      <c r="I12" s="50"/>
      <c r="J12" s="87">
        <v>7</v>
      </c>
      <c r="K12" s="88">
        <v>7</v>
      </c>
      <c r="L12" s="85">
        <f t="shared" si="8"/>
        <v>1</v>
      </c>
      <c r="M12" s="81"/>
      <c r="N12" s="82"/>
      <c r="O12" s="83"/>
      <c r="P12" s="87">
        <v>28</v>
      </c>
      <c r="Q12" s="87">
        <v>36</v>
      </c>
      <c r="R12" s="85">
        <f t="shared" si="0"/>
        <v>0.77777777777777779</v>
      </c>
      <c r="S12" s="51">
        <f t="shared" si="3"/>
        <v>35</v>
      </c>
      <c r="T12" s="8">
        <f t="shared" si="4"/>
        <v>43</v>
      </c>
      <c r="U12" s="53">
        <f t="shared" si="5"/>
        <v>0.81395348837209303</v>
      </c>
      <c r="V12" s="58">
        <v>0.1</v>
      </c>
      <c r="W12" s="58">
        <f t="shared" si="6"/>
        <v>2.3255813953488372E-2</v>
      </c>
      <c r="X12" s="98">
        <f>14/T12</f>
        <v>0.32558139534883723</v>
      </c>
      <c r="Y12" s="98">
        <v>0.38</v>
      </c>
      <c r="Z12" s="99"/>
      <c r="AA12" s="99"/>
      <c r="AB12" s="127" t="s">
        <v>156</v>
      </c>
      <c r="AC12" s="129">
        <v>0.79300000000000004</v>
      </c>
    </row>
    <row r="13" spans="1:29" s="2" customFormat="1" ht="30.6" customHeight="1">
      <c r="A13" s="146"/>
      <c r="B13" s="35" t="s">
        <v>76</v>
      </c>
      <c r="C13" s="24"/>
      <c r="D13" s="35" t="s">
        <v>81</v>
      </c>
      <c r="E13" s="62" t="s">
        <v>12</v>
      </c>
      <c r="F13" s="71">
        <v>38380</v>
      </c>
      <c r="G13" s="29" t="s">
        <v>56</v>
      </c>
      <c r="H13" s="71">
        <v>115</v>
      </c>
      <c r="I13" s="50"/>
      <c r="J13" s="84">
        <v>9</v>
      </c>
      <c r="K13" s="88">
        <v>20</v>
      </c>
      <c r="L13" s="85">
        <f t="shared" si="8"/>
        <v>0.45</v>
      </c>
      <c r="M13" s="81"/>
      <c r="N13" s="82"/>
      <c r="O13" s="83"/>
      <c r="P13" s="84">
        <v>65</v>
      </c>
      <c r="Q13" s="84">
        <v>87</v>
      </c>
      <c r="R13" s="85">
        <f t="shared" si="0"/>
        <v>0.74712643678160917</v>
      </c>
      <c r="S13" s="51">
        <f t="shared" si="3"/>
        <v>74</v>
      </c>
      <c r="T13" s="8">
        <f t="shared" si="4"/>
        <v>107</v>
      </c>
      <c r="U13" s="53">
        <f t="shared" si="5"/>
        <v>0.69158878504672894</v>
      </c>
      <c r="V13" s="58">
        <v>0.16</v>
      </c>
      <c r="W13" s="58">
        <f t="shared" si="6"/>
        <v>7.476635514018691E-2</v>
      </c>
      <c r="X13" s="98">
        <f>91/T13</f>
        <v>0.85046728971962615</v>
      </c>
      <c r="Y13" s="98">
        <v>0.55000000000000004</v>
      </c>
      <c r="Z13" s="99"/>
      <c r="AA13" s="99"/>
      <c r="AB13" s="127" t="s">
        <v>157</v>
      </c>
      <c r="AC13" s="130">
        <v>0.75</v>
      </c>
    </row>
    <row r="14" spans="1:29" s="2" customFormat="1" ht="30.6" customHeight="1" thickBot="1">
      <c r="A14" s="146"/>
      <c r="B14" s="35" t="s">
        <v>76</v>
      </c>
      <c r="C14" s="24"/>
      <c r="D14" s="35" t="s">
        <v>81</v>
      </c>
      <c r="E14" s="63" t="s">
        <v>41</v>
      </c>
      <c r="F14" s="121">
        <v>35340</v>
      </c>
      <c r="G14" s="30" t="s">
        <v>57</v>
      </c>
      <c r="H14" s="72">
        <v>35</v>
      </c>
      <c r="I14" s="50"/>
      <c r="J14" s="87">
        <v>8</v>
      </c>
      <c r="K14" s="88">
        <v>11</v>
      </c>
      <c r="L14" s="85">
        <f t="shared" si="8"/>
        <v>0.72727272727272729</v>
      </c>
      <c r="M14" s="81"/>
      <c r="N14" s="82"/>
      <c r="O14" s="83"/>
      <c r="P14" s="87">
        <v>20</v>
      </c>
      <c r="Q14" s="87">
        <v>22</v>
      </c>
      <c r="R14" s="85">
        <f>P14/Q14</f>
        <v>0.90909090909090906</v>
      </c>
      <c r="S14" s="51">
        <f t="shared" si="3"/>
        <v>28</v>
      </c>
      <c r="T14" s="8">
        <f t="shared" si="4"/>
        <v>33</v>
      </c>
      <c r="U14" s="53">
        <f t="shared" si="5"/>
        <v>0.84848484848484851</v>
      </c>
      <c r="V14" s="58">
        <v>0.02</v>
      </c>
      <c r="W14" s="58">
        <f t="shared" si="6"/>
        <v>6.0606060606060608E-2</v>
      </c>
      <c r="X14" s="98">
        <f>20/T14</f>
        <v>0.60606060606060608</v>
      </c>
      <c r="Y14" s="98">
        <v>0.6</v>
      </c>
      <c r="Z14" s="99"/>
      <c r="AA14" s="99"/>
      <c r="AB14" s="127" t="s">
        <v>158</v>
      </c>
      <c r="AC14" s="131">
        <v>0.83199999999999996</v>
      </c>
    </row>
    <row r="15" spans="1:29" ht="21.75" customHeight="1">
      <c r="A15" s="146"/>
      <c r="B15" s="15"/>
      <c r="C15" s="151" t="s">
        <v>13</v>
      </c>
      <c r="D15" s="142"/>
      <c r="E15" s="142"/>
      <c r="F15" s="31"/>
      <c r="G15" s="31"/>
      <c r="H15" s="31"/>
      <c r="I15" s="25"/>
      <c r="J15" s="89"/>
      <c r="K15" s="89"/>
      <c r="L15" s="90"/>
      <c r="M15" s="89"/>
      <c r="N15" s="89"/>
      <c r="O15" s="31"/>
      <c r="P15" s="31"/>
      <c r="Q15" s="31"/>
      <c r="R15" s="31"/>
      <c r="S15" s="31"/>
      <c r="T15" s="31"/>
      <c r="U15" s="54"/>
      <c r="V15" s="31"/>
      <c r="W15" s="31"/>
      <c r="X15" s="31"/>
      <c r="Y15" s="31"/>
      <c r="Z15" s="31"/>
      <c r="AA15" s="31"/>
      <c r="AB15" s="31"/>
    </row>
    <row r="16" spans="1:29" s="2" customFormat="1" ht="30.6" customHeight="1">
      <c r="A16" s="146"/>
      <c r="B16" s="35" t="s">
        <v>76</v>
      </c>
      <c r="C16" s="24"/>
      <c r="D16" s="35" t="s">
        <v>81</v>
      </c>
      <c r="E16" s="62" t="s">
        <v>23</v>
      </c>
      <c r="F16" s="71">
        <v>35526</v>
      </c>
      <c r="G16" s="29" t="s">
        <v>23</v>
      </c>
      <c r="H16" s="74"/>
      <c r="I16" s="13"/>
      <c r="J16" s="81"/>
      <c r="K16" s="82"/>
      <c r="L16" s="83"/>
      <c r="M16" s="81"/>
      <c r="N16" s="82"/>
      <c r="O16" s="83"/>
      <c r="P16" s="91"/>
      <c r="Q16" s="57"/>
      <c r="R16" s="85" t="e">
        <f>P16/Q16</f>
        <v>#DIV/0!</v>
      </c>
      <c r="S16" s="56"/>
      <c r="T16" s="57"/>
      <c r="U16" s="53" t="e">
        <f t="shared" si="5"/>
        <v>#DIV/0!</v>
      </c>
      <c r="V16" s="58">
        <v>0.09</v>
      </c>
      <c r="W16" s="58" t="e">
        <f>((H16-T16)/T16)*100%</f>
        <v>#DIV/0!</v>
      </c>
      <c r="X16" s="98" t="e">
        <f>9/T16</f>
        <v>#DIV/0!</v>
      </c>
      <c r="Y16" s="98">
        <v>0.05</v>
      </c>
      <c r="Z16" s="101"/>
      <c r="AA16" s="101"/>
      <c r="AB16" s="73" t="s">
        <v>21</v>
      </c>
    </row>
    <row r="17" spans="1:28" ht="21.75" customHeight="1">
      <c r="A17" s="146"/>
      <c r="B17" s="15"/>
      <c r="C17" s="151" t="s">
        <v>14</v>
      </c>
      <c r="D17" s="142"/>
      <c r="E17" s="142"/>
      <c r="F17" s="31"/>
      <c r="G17" s="31"/>
      <c r="H17" s="31"/>
      <c r="I17" s="25"/>
      <c r="J17" s="89"/>
      <c r="K17" s="89"/>
      <c r="L17" s="90"/>
      <c r="M17" s="89"/>
      <c r="N17" s="89"/>
      <c r="O17" s="31"/>
      <c r="P17" s="31"/>
      <c r="Q17" s="31"/>
      <c r="R17" s="31"/>
      <c r="S17" s="31"/>
      <c r="T17" s="31"/>
      <c r="U17" s="54"/>
      <c r="V17" s="31"/>
      <c r="W17" s="31"/>
      <c r="X17" s="31"/>
      <c r="Y17" s="31"/>
      <c r="Z17" s="31"/>
      <c r="AA17" s="31"/>
      <c r="AB17" s="31"/>
    </row>
    <row r="18" spans="1:28" s="2" customFormat="1" ht="30.6" customHeight="1">
      <c r="A18" s="146"/>
      <c r="B18" s="35" t="s">
        <v>76</v>
      </c>
      <c r="C18" s="24"/>
      <c r="D18" s="35" t="s">
        <v>81</v>
      </c>
      <c r="E18" s="62" t="s">
        <v>15</v>
      </c>
      <c r="F18" s="71">
        <v>35044</v>
      </c>
      <c r="G18" s="29" t="s">
        <v>15</v>
      </c>
      <c r="H18" s="74"/>
      <c r="I18" s="13"/>
      <c r="J18" s="81"/>
      <c r="K18" s="82"/>
      <c r="L18" s="83"/>
      <c r="M18" s="81"/>
      <c r="N18" s="82"/>
      <c r="O18" s="83"/>
      <c r="P18" s="91"/>
      <c r="Q18" s="57"/>
      <c r="R18" s="85" t="e">
        <f t="shared" ref="R18" si="9">P18/Q18</f>
        <v>#DIV/0!</v>
      </c>
      <c r="S18" s="56"/>
      <c r="T18" s="57"/>
      <c r="U18" s="53" t="e">
        <f>R18</f>
        <v>#DIV/0!</v>
      </c>
      <c r="V18" s="58">
        <v>0</v>
      </c>
      <c r="W18" s="58">
        <v>0</v>
      </c>
      <c r="X18" s="74" t="s">
        <v>21</v>
      </c>
      <c r="Y18" s="74" t="s">
        <v>21</v>
      </c>
      <c r="Z18" s="101"/>
      <c r="AA18" s="101"/>
      <c r="AB18" s="73" t="s">
        <v>21</v>
      </c>
    </row>
    <row r="19" spans="1:28" ht="21.75" customHeight="1" thickBot="1">
      <c r="A19" s="140" t="s">
        <v>123</v>
      </c>
      <c r="B19" s="15"/>
      <c r="C19" s="142" t="s">
        <v>31</v>
      </c>
      <c r="D19" s="142"/>
      <c r="E19" s="142"/>
      <c r="F19" s="31"/>
      <c r="G19" s="31"/>
      <c r="H19" s="31"/>
      <c r="I19" s="25"/>
      <c r="J19" s="89"/>
      <c r="K19" s="89"/>
      <c r="L19" s="92"/>
      <c r="M19" s="89"/>
      <c r="N19" s="89"/>
      <c r="O19" s="31"/>
      <c r="P19" s="31"/>
      <c r="Q19" s="31"/>
      <c r="R19" s="31"/>
      <c r="S19" s="31"/>
      <c r="T19" s="31"/>
      <c r="U19" s="54"/>
      <c r="V19" s="31"/>
      <c r="W19" s="31"/>
      <c r="X19" s="31"/>
      <c r="Y19" s="31"/>
      <c r="Z19" s="31"/>
      <c r="AA19" s="31"/>
      <c r="AB19" s="31"/>
    </row>
    <row r="20" spans="1:28" ht="38.549999999999997" customHeight="1">
      <c r="A20" s="140"/>
      <c r="B20" s="35" t="s">
        <v>76</v>
      </c>
      <c r="C20" s="15"/>
      <c r="D20" s="35" t="s">
        <v>81</v>
      </c>
      <c r="E20" s="61" t="s">
        <v>63</v>
      </c>
      <c r="F20" s="69">
        <v>34798</v>
      </c>
      <c r="G20" s="136" t="s">
        <v>60</v>
      </c>
      <c r="H20" s="132">
        <v>25</v>
      </c>
      <c r="J20" s="81"/>
      <c r="K20" s="82"/>
      <c r="L20" s="83"/>
      <c r="M20" s="81"/>
      <c r="N20" s="82"/>
      <c r="O20" s="83"/>
      <c r="P20" s="122">
        <v>24</v>
      </c>
      <c r="Q20" s="94">
        <v>24</v>
      </c>
      <c r="R20" s="95">
        <f t="shared" ref="R20:R34" si="10">P20/Q20</f>
        <v>1</v>
      </c>
      <c r="S20" s="51">
        <f t="shared" ref="S20" si="11">P20+M20+J20</f>
        <v>24</v>
      </c>
      <c r="T20" s="8">
        <f t="shared" ref="T20" si="12">Q20+N20+K20</f>
        <v>24</v>
      </c>
      <c r="U20" s="55">
        <f t="shared" ref="U20:U35" si="13">S20/T20</f>
        <v>1</v>
      </c>
      <c r="V20" s="58">
        <v>0.16</v>
      </c>
      <c r="W20" s="58">
        <f>((H20-T20)/T20)*100%</f>
        <v>4.1666666666666664E-2</v>
      </c>
      <c r="X20" s="59">
        <f>14/T20</f>
        <v>0.58333333333333337</v>
      </c>
      <c r="Y20" s="134">
        <v>0.52</v>
      </c>
      <c r="Z20" s="134">
        <v>0.88</v>
      </c>
      <c r="AA20" s="134">
        <v>0.85</v>
      </c>
      <c r="AB20" s="73" t="s">
        <v>21</v>
      </c>
    </row>
    <row r="21" spans="1:28" ht="38.549999999999997" customHeight="1">
      <c r="A21" s="140"/>
      <c r="B21" s="35"/>
      <c r="C21" s="49" t="e" vm="1">
        <v>#VALUE!</v>
      </c>
      <c r="D21" s="35"/>
      <c r="E21" s="61" t="s">
        <v>106</v>
      </c>
      <c r="F21" s="124">
        <v>34345</v>
      </c>
      <c r="G21" s="137" t="s">
        <v>107</v>
      </c>
      <c r="H21" s="73">
        <v>5</v>
      </c>
      <c r="J21" s="81"/>
      <c r="K21" s="82"/>
      <c r="L21" s="83"/>
      <c r="M21" s="81"/>
      <c r="N21" s="82"/>
      <c r="O21" s="83"/>
      <c r="P21" s="122">
        <v>3</v>
      </c>
      <c r="Q21" s="94">
        <v>4</v>
      </c>
      <c r="R21" s="95">
        <f t="shared" si="10"/>
        <v>0.75</v>
      </c>
      <c r="S21" s="51">
        <v>3</v>
      </c>
      <c r="T21" s="8">
        <v>4</v>
      </c>
      <c r="U21" s="55">
        <f t="shared" si="13"/>
        <v>0.75</v>
      </c>
      <c r="V21" s="58">
        <v>7.0000000000000007E-2</v>
      </c>
      <c r="W21" s="58">
        <f>((H21-T21)/H21)*100%</f>
        <v>0.2</v>
      </c>
      <c r="X21" s="73" t="s">
        <v>21</v>
      </c>
      <c r="Y21" s="59">
        <v>0.33</v>
      </c>
      <c r="Z21" s="174" t="s">
        <v>160</v>
      </c>
      <c r="AA21" s="60" t="s">
        <v>160</v>
      </c>
      <c r="AB21" s="73" t="s">
        <v>21</v>
      </c>
    </row>
    <row r="22" spans="1:28" ht="38.549999999999997" customHeight="1">
      <c r="A22" s="140"/>
      <c r="B22" s="35" t="s">
        <v>76</v>
      </c>
      <c r="C22" s="15"/>
      <c r="D22" s="35" t="s">
        <v>81</v>
      </c>
      <c r="E22" s="61" t="s">
        <v>130</v>
      </c>
      <c r="F22" s="124">
        <v>34568</v>
      </c>
      <c r="G22" s="137" t="s">
        <v>71</v>
      </c>
      <c r="H22" s="73">
        <v>66</v>
      </c>
      <c r="J22" s="81"/>
      <c r="K22" s="82"/>
      <c r="L22" s="83"/>
      <c r="M22" s="96">
        <v>4</v>
      </c>
      <c r="N22" s="94">
        <v>4</v>
      </c>
      <c r="O22" s="95">
        <f>M22/N22</f>
        <v>1</v>
      </c>
      <c r="P22" s="122">
        <v>58</v>
      </c>
      <c r="Q22" s="94">
        <v>58</v>
      </c>
      <c r="R22" s="95">
        <f t="shared" si="10"/>
        <v>1</v>
      </c>
      <c r="S22" s="51">
        <f t="shared" ref="S22:S35" si="14">P22+M22+J22</f>
        <v>62</v>
      </c>
      <c r="T22" s="8">
        <f t="shared" ref="T22:T35" si="15">Q22+N22+K22</f>
        <v>62</v>
      </c>
      <c r="U22" s="55">
        <f t="shared" si="13"/>
        <v>1</v>
      </c>
      <c r="V22" s="58">
        <v>0.06</v>
      </c>
      <c r="W22" s="58">
        <f>((H22-T22)/H22)*100%</f>
        <v>6.0606060606060608E-2</v>
      </c>
      <c r="X22" s="60">
        <f>47/T22</f>
        <v>0.75806451612903225</v>
      </c>
      <c r="Y22" s="73" t="s">
        <v>21</v>
      </c>
      <c r="Z22" s="60">
        <v>1</v>
      </c>
      <c r="AA22" s="60">
        <v>0.96</v>
      </c>
      <c r="AB22" s="73" t="s">
        <v>21</v>
      </c>
    </row>
    <row r="23" spans="1:28" ht="38.549999999999997" customHeight="1">
      <c r="A23" s="140"/>
      <c r="B23" s="35" t="s">
        <v>76</v>
      </c>
      <c r="C23" s="15"/>
      <c r="D23" s="35" t="s">
        <v>81</v>
      </c>
      <c r="E23" s="61" t="s">
        <v>66</v>
      </c>
      <c r="F23" s="124">
        <v>37006</v>
      </c>
      <c r="G23" s="137" t="s">
        <v>148</v>
      </c>
      <c r="H23" s="73">
        <v>41</v>
      </c>
      <c r="J23" s="81"/>
      <c r="K23" s="82"/>
      <c r="L23" s="83"/>
      <c r="M23" s="81"/>
      <c r="N23" s="82"/>
      <c r="O23" s="83"/>
      <c r="P23" s="122">
        <v>41</v>
      </c>
      <c r="Q23" s="94">
        <v>41</v>
      </c>
      <c r="R23" s="95">
        <f t="shared" si="10"/>
        <v>1</v>
      </c>
      <c r="S23" s="51">
        <f t="shared" si="14"/>
        <v>41</v>
      </c>
      <c r="T23" s="8">
        <f t="shared" si="15"/>
        <v>41</v>
      </c>
      <c r="U23" s="55">
        <f t="shared" si="13"/>
        <v>1</v>
      </c>
      <c r="V23" s="58">
        <v>0.14000000000000001</v>
      </c>
      <c r="W23" s="58">
        <f>((H23-T23)/H23)*100%</f>
        <v>0</v>
      </c>
      <c r="X23" s="60">
        <v>0.2</v>
      </c>
      <c r="Y23" s="60">
        <v>0.09</v>
      </c>
      <c r="Z23" s="60">
        <v>0.86</v>
      </c>
      <c r="AA23" s="60">
        <v>0.75</v>
      </c>
      <c r="AB23" s="73" t="s">
        <v>21</v>
      </c>
    </row>
    <row r="24" spans="1:28" ht="38.549999999999997" customHeight="1">
      <c r="A24" s="140"/>
      <c r="B24" s="35"/>
      <c r="C24" s="15" t="e" vm="2">
        <v>#VALUE!</v>
      </c>
      <c r="D24" s="35"/>
      <c r="E24" s="61" t="s">
        <v>66</v>
      </c>
      <c r="F24" s="124">
        <v>37006</v>
      </c>
      <c r="G24" s="137" t="s">
        <v>139</v>
      </c>
      <c r="H24" s="73">
        <v>17</v>
      </c>
      <c r="J24" s="93">
        <v>17</v>
      </c>
      <c r="K24" s="94">
        <v>17</v>
      </c>
      <c r="L24" s="95">
        <f t="shared" ref="L24:L26" si="16">J24/K24</f>
        <v>1</v>
      </c>
      <c r="M24" s="81"/>
      <c r="N24" s="82"/>
      <c r="O24" s="83"/>
      <c r="P24" s="81"/>
      <c r="Q24" s="82"/>
      <c r="R24" s="83"/>
      <c r="S24" s="51">
        <v>17</v>
      </c>
      <c r="T24" s="8">
        <v>17</v>
      </c>
      <c r="U24" s="55">
        <f t="shared" si="13"/>
        <v>1</v>
      </c>
      <c r="V24" s="58"/>
      <c r="W24" s="58"/>
      <c r="X24" s="60"/>
      <c r="Y24" s="60"/>
      <c r="Z24" s="60">
        <v>0.72</v>
      </c>
      <c r="AA24" s="60">
        <v>0.7</v>
      </c>
      <c r="AB24" s="73" t="s">
        <v>21</v>
      </c>
    </row>
    <row r="25" spans="1:28" ht="38.549999999999997" customHeight="1">
      <c r="A25" s="140"/>
      <c r="B25" s="35" t="s">
        <v>76</v>
      </c>
      <c r="C25" s="15"/>
      <c r="D25" s="35" t="s">
        <v>81</v>
      </c>
      <c r="E25" s="61" t="s">
        <v>141</v>
      </c>
      <c r="F25" s="124">
        <v>37838</v>
      </c>
      <c r="G25" s="137" t="s">
        <v>84</v>
      </c>
      <c r="H25" s="73">
        <v>32</v>
      </c>
      <c r="J25" s="81"/>
      <c r="K25" s="82"/>
      <c r="L25" s="83"/>
      <c r="M25" s="96">
        <v>1</v>
      </c>
      <c r="N25" s="94">
        <v>1</v>
      </c>
      <c r="O25" s="97">
        <f>M25/N25</f>
        <v>1</v>
      </c>
      <c r="P25" s="122">
        <v>27</v>
      </c>
      <c r="Q25" s="94">
        <v>29</v>
      </c>
      <c r="R25" s="95">
        <f t="shared" si="10"/>
        <v>0.93103448275862066</v>
      </c>
      <c r="S25" s="51">
        <f t="shared" si="14"/>
        <v>28</v>
      </c>
      <c r="T25" s="8">
        <f t="shared" si="15"/>
        <v>30</v>
      </c>
      <c r="U25" s="55">
        <f t="shared" si="13"/>
        <v>0.93333333333333335</v>
      </c>
      <c r="V25" s="58">
        <v>0.08</v>
      </c>
      <c r="W25" s="58">
        <f t="shared" ref="W25:W31" si="17">((H25-T25)/T25)*100%</f>
        <v>6.6666666666666666E-2</v>
      </c>
      <c r="X25" s="60">
        <f>8/T25</f>
        <v>0.26666666666666666</v>
      </c>
      <c r="Y25" s="60">
        <v>0.57999999999999996</v>
      </c>
      <c r="Z25" s="60">
        <v>1</v>
      </c>
      <c r="AA25" s="60">
        <v>0.7</v>
      </c>
      <c r="AB25" s="73" t="s">
        <v>21</v>
      </c>
    </row>
    <row r="26" spans="1:28" ht="38.549999999999997" customHeight="1">
      <c r="A26" s="140"/>
      <c r="B26" s="35"/>
      <c r="C26" s="15" t="e" vm="3">
        <v>#VALUE!</v>
      </c>
      <c r="D26" s="35"/>
      <c r="E26" s="61" t="s">
        <v>145</v>
      </c>
      <c r="F26" s="124">
        <v>36443</v>
      </c>
      <c r="G26" s="137" t="s">
        <v>146</v>
      </c>
      <c r="H26" s="73">
        <v>12</v>
      </c>
      <c r="J26" s="96">
        <v>12</v>
      </c>
      <c r="K26" s="94">
        <v>12</v>
      </c>
      <c r="L26" s="95">
        <f t="shared" si="16"/>
        <v>1</v>
      </c>
      <c r="M26" s="81"/>
      <c r="N26" s="82"/>
      <c r="O26" s="83"/>
      <c r="P26" s="81"/>
      <c r="Q26" s="82"/>
      <c r="R26" s="83"/>
      <c r="S26" s="51">
        <f t="shared" ref="S26" si="18">P26+M26+J26</f>
        <v>12</v>
      </c>
      <c r="T26" s="8">
        <f t="shared" ref="T26" si="19">Q26+N26+K26</f>
        <v>12</v>
      </c>
      <c r="U26" s="55">
        <f t="shared" ref="U26" si="20">S26/T26</f>
        <v>1</v>
      </c>
      <c r="V26" s="58"/>
      <c r="W26" s="58"/>
      <c r="X26" s="60"/>
      <c r="Y26" s="60"/>
      <c r="Z26" s="60">
        <v>1</v>
      </c>
      <c r="AA26" s="60">
        <v>0.9</v>
      </c>
      <c r="AB26" s="73" t="s">
        <v>21</v>
      </c>
    </row>
    <row r="27" spans="1:28" ht="38.549999999999997" customHeight="1">
      <c r="A27" s="140"/>
      <c r="B27" s="35" t="s">
        <v>76</v>
      </c>
      <c r="C27" s="15"/>
      <c r="D27" s="35" t="s">
        <v>81</v>
      </c>
      <c r="E27" s="61" t="s">
        <v>38</v>
      </c>
      <c r="F27" s="124">
        <v>37006</v>
      </c>
      <c r="G27" s="137" t="s">
        <v>61</v>
      </c>
      <c r="H27" s="73">
        <v>26</v>
      </c>
      <c r="J27" s="81"/>
      <c r="K27" s="82"/>
      <c r="L27" s="83"/>
      <c r="M27" s="81"/>
      <c r="N27" s="82"/>
      <c r="O27" s="83"/>
      <c r="P27" s="122">
        <v>21</v>
      </c>
      <c r="Q27" s="94">
        <v>22</v>
      </c>
      <c r="R27" s="95">
        <f t="shared" si="10"/>
        <v>0.95454545454545459</v>
      </c>
      <c r="S27" s="51">
        <v>21</v>
      </c>
      <c r="T27" s="8">
        <v>22</v>
      </c>
      <c r="U27" s="55">
        <f t="shared" si="13"/>
        <v>0.95454545454545459</v>
      </c>
      <c r="V27" s="58">
        <v>0.81</v>
      </c>
      <c r="W27" s="58">
        <f t="shared" si="17"/>
        <v>0.18181818181818182</v>
      </c>
      <c r="X27" s="60">
        <f>1/T27</f>
        <v>4.5454545454545456E-2</v>
      </c>
      <c r="Y27" s="60">
        <v>0.38</v>
      </c>
      <c r="Z27" s="60">
        <v>0.89</v>
      </c>
      <c r="AA27" s="60">
        <v>0.72</v>
      </c>
      <c r="AB27" s="73" t="s">
        <v>21</v>
      </c>
    </row>
    <row r="28" spans="1:28" ht="38.549999999999997" customHeight="1">
      <c r="A28" s="140"/>
      <c r="B28" s="35" t="s">
        <v>76</v>
      </c>
      <c r="C28" s="15"/>
      <c r="D28" s="35" t="s">
        <v>81</v>
      </c>
      <c r="E28" s="61" t="s">
        <v>35</v>
      </c>
      <c r="F28" s="124">
        <v>36382</v>
      </c>
      <c r="G28" s="137" t="s">
        <v>85</v>
      </c>
      <c r="H28" s="73">
        <v>57</v>
      </c>
      <c r="J28" s="81"/>
      <c r="K28" s="82"/>
      <c r="L28" s="83"/>
      <c r="M28" s="81"/>
      <c r="N28" s="82"/>
      <c r="O28" s="83"/>
      <c r="P28" s="122">
        <v>52</v>
      </c>
      <c r="Q28" s="94">
        <v>53</v>
      </c>
      <c r="R28" s="95">
        <f t="shared" si="10"/>
        <v>0.98113207547169812</v>
      </c>
      <c r="S28" s="51">
        <f t="shared" si="14"/>
        <v>52</v>
      </c>
      <c r="T28" s="8">
        <f t="shared" si="15"/>
        <v>53</v>
      </c>
      <c r="U28" s="55">
        <f t="shared" si="13"/>
        <v>0.98113207547169812</v>
      </c>
      <c r="V28" s="58">
        <v>0.15</v>
      </c>
      <c r="W28" s="58">
        <f t="shared" si="17"/>
        <v>7.5471698113207544E-2</v>
      </c>
      <c r="X28" s="60">
        <f>18/T28</f>
        <v>0.33962264150943394</v>
      </c>
      <c r="Y28" s="60">
        <v>0.17</v>
      </c>
      <c r="Z28" s="60">
        <v>0.92</v>
      </c>
      <c r="AA28" s="60">
        <v>0.85</v>
      </c>
      <c r="AB28" s="73" t="s">
        <v>21</v>
      </c>
    </row>
    <row r="29" spans="1:28" ht="38.549999999999997" customHeight="1">
      <c r="A29" s="140"/>
      <c r="B29" s="35" t="s">
        <v>76</v>
      </c>
      <c r="C29" s="15"/>
      <c r="D29" s="35" t="s">
        <v>81</v>
      </c>
      <c r="E29" s="61" t="s">
        <v>78</v>
      </c>
      <c r="F29" s="124">
        <v>36630</v>
      </c>
      <c r="G29" s="137" t="s">
        <v>62</v>
      </c>
      <c r="H29" s="73">
        <v>19</v>
      </c>
      <c r="J29" s="81"/>
      <c r="K29" s="82"/>
      <c r="L29" s="83"/>
      <c r="M29" s="81"/>
      <c r="N29" s="82"/>
      <c r="O29" s="83"/>
      <c r="P29" s="122">
        <v>17</v>
      </c>
      <c r="Q29" s="94">
        <v>17</v>
      </c>
      <c r="R29" s="95">
        <f t="shared" si="10"/>
        <v>1</v>
      </c>
      <c r="S29" s="51">
        <f t="shared" si="14"/>
        <v>17</v>
      </c>
      <c r="T29" s="8">
        <f t="shared" si="15"/>
        <v>17</v>
      </c>
      <c r="U29" s="55">
        <f t="shared" si="13"/>
        <v>1</v>
      </c>
      <c r="V29" s="58">
        <v>0.16</v>
      </c>
      <c r="W29" s="58">
        <f t="shared" si="17"/>
        <v>0.11764705882352941</v>
      </c>
      <c r="X29" s="60">
        <v>0.28999999999999998</v>
      </c>
      <c r="Y29" s="60">
        <v>0.32</v>
      </c>
      <c r="Z29" s="60">
        <v>1</v>
      </c>
      <c r="AA29" s="60">
        <v>0.8</v>
      </c>
      <c r="AB29" s="73" t="s">
        <v>21</v>
      </c>
    </row>
    <row r="30" spans="1:28" ht="38.549999999999997" customHeight="1">
      <c r="A30" s="140"/>
      <c r="B30" s="35" t="s">
        <v>76</v>
      </c>
      <c r="C30" s="15"/>
      <c r="D30" s="35" t="s">
        <v>81</v>
      </c>
      <c r="E30" s="61" t="s">
        <v>36</v>
      </c>
      <c r="F30" s="124">
        <v>35106</v>
      </c>
      <c r="G30" s="137" t="s">
        <v>140</v>
      </c>
      <c r="H30" s="73">
        <v>62</v>
      </c>
      <c r="J30" s="81"/>
      <c r="K30" s="82"/>
      <c r="L30" s="83"/>
      <c r="M30" s="81"/>
      <c r="N30" s="82"/>
      <c r="O30" s="83"/>
      <c r="P30" s="122">
        <v>55</v>
      </c>
      <c r="Q30" s="94">
        <v>56</v>
      </c>
      <c r="R30" s="95">
        <f t="shared" si="10"/>
        <v>0.9821428571428571</v>
      </c>
      <c r="S30" s="51">
        <v>55</v>
      </c>
      <c r="T30" s="8">
        <v>56</v>
      </c>
      <c r="U30" s="55">
        <f t="shared" si="13"/>
        <v>0.9821428571428571</v>
      </c>
      <c r="V30" s="58">
        <v>0.03</v>
      </c>
      <c r="W30" s="58">
        <f t="shared" si="17"/>
        <v>0.10714285714285714</v>
      </c>
      <c r="X30" s="60">
        <v>0.37</v>
      </c>
      <c r="Y30" s="60">
        <v>0.48</v>
      </c>
      <c r="Z30" s="59">
        <v>0.97</v>
      </c>
      <c r="AA30" s="59">
        <v>0.6</v>
      </c>
      <c r="AB30" s="73" t="s">
        <v>21</v>
      </c>
    </row>
    <row r="31" spans="1:28" ht="38.549999999999997" customHeight="1">
      <c r="A31" s="140"/>
      <c r="B31" s="35" t="s">
        <v>76</v>
      </c>
      <c r="C31" s="15"/>
      <c r="D31" s="35" t="s">
        <v>81</v>
      </c>
      <c r="E31" s="61" t="s">
        <v>37</v>
      </c>
      <c r="F31" s="124">
        <v>36729</v>
      </c>
      <c r="G31" s="137" t="s">
        <v>82</v>
      </c>
      <c r="H31" s="73">
        <v>35</v>
      </c>
      <c r="J31" s="81"/>
      <c r="K31" s="82"/>
      <c r="L31" s="83"/>
      <c r="M31" s="81"/>
      <c r="N31" s="82"/>
      <c r="O31" s="83"/>
      <c r="P31" s="122">
        <v>23</v>
      </c>
      <c r="Q31" s="94">
        <v>27</v>
      </c>
      <c r="R31" s="95">
        <f t="shared" si="10"/>
        <v>0.85185185185185186</v>
      </c>
      <c r="S31" s="51">
        <f t="shared" si="14"/>
        <v>23</v>
      </c>
      <c r="T31" s="8">
        <f t="shared" si="15"/>
        <v>27</v>
      </c>
      <c r="U31" s="55">
        <f t="shared" si="13"/>
        <v>0.85185185185185186</v>
      </c>
      <c r="V31" s="58">
        <v>0.03</v>
      </c>
      <c r="W31" s="58">
        <f t="shared" si="17"/>
        <v>0.29629629629629628</v>
      </c>
      <c r="X31" s="60">
        <f>25/T31</f>
        <v>0.92592592592592593</v>
      </c>
      <c r="Y31" s="60">
        <v>0.42</v>
      </c>
      <c r="Z31" s="60">
        <v>0.98</v>
      </c>
      <c r="AA31" s="60">
        <v>0.45</v>
      </c>
      <c r="AB31" s="73" t="s">
        <v>21</v>
      </c>
    </row>
    <row r="32" spans="1:28" ht="38.549999999999997" customHeight="1">
      <c r="A32" s="140"/>
      <c r="B32" s="35" t="s">
        <v>77</v>
      </c>
      <c r="C32" s="33"/>
      <c r="D32" s="35" t="s">
        <v>77</v>
      </c>
      <c r="E32" s="61" t="s">
        <v>33</v>
      </c>
      <c r="F32" s="123" t="s">
        <v>144</v>
      </c>
      <c r="G32" s="137" t="s">
        <v>74</v>
      </c>
      <c r="H32" s="73">
        <v>22</v>
      </c>
      <c r="J32" s="81"/>
      <c r="K32" s="82"/>
      <c r="L32" s="83"/>
      <c r="M32" s="81"/>
      <c r="N32" s="82"/>
      <c r="O32" s="83"/>
      <c r="P32" s="122">
        <v>21</v>
      </c>
      <c r="Q32" s="94">
        <v>21</v>
      </c>
      <c r="R32" s="95">
        <f t="shared" si="10"/>
        <v>1</v>
      </c>
      <c r="S32" s="51">
        <v>21</v>
      </c>
      <c r="T32" s="8">
        <v>21</v>
      </c>
      <c r="U32" s="55">
        <f t="shared" si="13"/>
        <v>1</v>
      </c>
      <c r="V32" s="58">
        <v>0.2</v>
      </c>
      <c r="W32" s="58">
        <f>((H32-T32)/H32)*100%</f>
        <v>4.5454545454545456E-2</v>
      </c>
      <c r="X32" s="60">
        <f>1/T32</f>
        <v>4.7619047619047616E-2</v>
      </c>
      <c r="Y32" s="60">
        <v>0.09</v>
      </c>
      <c r="Z32" s="60">
        <v>0.91</v>
      </c>
      <c r="AA32" s="60">
        <v>0.4</v>
      </c>
      <c r="AB32" s="73" t="s">
        <v>21</v>
      </c>
    </row>
    <row r="33" spans="1:28" ht="38.549999999999997" customHeight="1">
      <c r="A33" s="140"/>
      <c r="B33" s="35" t="s">
        <v>77</v>
      </c>
      <c r="C33" s="33"/>
      <c r="D33" s="35" t="s">
        <v>77</v>
      </c>
      <c r="E33" s="61" t="s">
        <v>66</v>
      </c>
      <c r="F33" s="124">
        <v>37006</v>
      </c>
      <c r="G33" s="137" t="s">
        <v>73</v>
      </c>
      <c r="H33" s="73">
        <v>16</v>
      </c>
      <c r="J33" s="81"/>
      <c r="K33" s="82"/>
      <c r="L33" s="83"/>
      <c r="M33" s="81"/>
      <c r="N33" s="82"/>
      <c r="O33" s="83"/>
      <c r="P33" s="122">
        <v>15</v>
      </c>
      <c r="Q33" s="94">
        <v>15</v>
      </c>
      <c r="R33" s="95">
        <f t="shared" si="10"/>
        <v>1</v>
      </c>
      <c r="S33" s="51">
        <v>15</v>
      </c>
      <c r="T33" s="8">
        <v>15</v>
      </c>
      <c r="U33" s="55">
        <f t="shared" si="13"/>
        <v>1</v>
      </c>
      <c r="V33" s="58">
        <v>0.36</v>
      </c>
      <c r="W33" s="58">
        <f>((H33-T33)/H33)*100%</f>
        <v>6.25E-2</v>
      </c>
      <c r="X33" s="60">
        <f>3/T33</f>
        <v>0.2</v>
      </c>
      <c r="Y33" s="60">
        <v>0.09</v>
      </c>
      <c r="Z33" s="60">
        <v>0.82</v>
      </c>
      <c r="AA33" s="60">
        <v>0.77</v>
      </c>
      <c r="AB33" s="73" t="s">
        <v>21</v>
      </c>
    </row>
    <row r="34" spans="1:28" ht="38.549999999999997" customHeight="1">
      <c r="A34" s="140"/>
      <c r="B34" s="35"/>
      <c r="C34" s="33"/>
      <c r="D34" s="35"/>
      <c r="E34" s="61" t="s">
        <v>90</v>
      </c>
      <c r="F34" s="124">
        <v>35217</v>
      </c>
      <c r="G34" s="137" t="s">
        <v>91</v>
      </c>
      <c r="H34" s="73">
        <v>26</v>
      </c>
      <c r="J34" s="81"/>
      <c r="K34" s="82"/>
      <c r="L34" s="83"/>
      <c r="M34" s="81"/>
      <c r="N34" s="82"/>
      <c r="O34" s="83"/>
      <c r="P34" s="122">
        <v>26</v>
      </c>
      <c r="Q34" s="94">
        <v>26</v>
      </c>
      <c r="R34" s="95">
        <f t="shared" si="10"/>
        <v>1</v>
      </c>
      <c r="S34" s="51">
        <f t="shared" si="14"/>
        <v>26</v>
      </c>
      <c r="T34" s="8">
        <f t="shared" si="15"/>
        <v>26</v>
      </c>
      <c r="U34" s="55">
        <f t="shared" si="13"/>
        <v>1</v>
      </c>
      <c r="V34" s="58">
        <v>0.5</v>
      </c>
      <c r="W34" s="58">
        <f>((H34-T34)/H34)*100%</f>
        <v>0</v>
      </c>
      <c r="X34" s="73" t="s">
        <v>21</v>
      </c>
      <c r="Y34" s="73" t="s">
        <v>21</v>
      </c>
      <c r="Z34" s="60">
        <v>0.89</v>
      </c>
      <c r="AA34" s="60">
        <v>0.77</v>
      </c>
      <c r="AB34" s="73" t="s">
        <v>21</v>
      </c>
    </row>
    <row r="35" spans="1:28" ht="38.549999999999997" customHeight="1" thickBot="1">
      <c r="A35" s="140"/>
      <c r="B35" s="35" t="s">
        <v>76</v>
      </c>
      <c r="C35" s="33"/>
      <c r="D35" s="35" t="s">
        <v>81</v>
      </c>
      <c r="E35" s="61" t="s">
        <v>143</v>
      </c>
      <c r="F35" s="124">
        <v>34537</v>
      </c>
      <c r="G35" s="138" t="s">
        <v>72</v>
      </c>
      <c r="H35" s="133">
        <v>13</v>
      </c>
      <c r="J35" s="81"/>
      <c r="K35" s="82"/>
      <c r="L35" s="83"/>
      <c r="M35" s="81"/>
      <c r="N35" s="82"/>
      <c r="O35" s="83"/>
      <c r="P35" s="122">
        <v>12</v>
      </c>
      <c r="Q35" s="94">
        <v>13</v>
      </c>
      <c r="R35" s="95">
        <f>P35/Q35</f>
        <v>0.92307692307692313</v>
      </c>
      <c r="S35" s="51">
        <f t="shared" si="14"/>
        <v>12</v>
      </c>
      <c r="T35" s="8">
        <f t="shared" si="15"/>
        <v>13</v>
      </c>
      <c r="U35" s="55">
        <f t="shared" si="13"/>
        <v>0.92307692307692313</v>
      </c>
      <c r="V35" s="58">
        <v>0.27</v>
      </c>
      <c r="W35" s="58">
        <f>((H35-T35)/H35)*100%</f>
        <v>0</v>
      </c>
      <c r="X35" s="60">
        <f>5/T35</f>
        <v>0.38461538461538464</v>
      </c>
      <c r="Y35" s="135">
        <v>0.56000000000000005</v>
      </c>
      <c r="Z35" s="135">
        <v>0.8</v>
      </c>
      <c r="AA35" s="135">
        <v>0.75</v>
      </c>
      <c r="AB35" s="73" t="s">
        <v>21</v>
      </c>
    </row>
    <row r="36" spans="1:28" ht="21.75" customHeight="1">
      <c r="A36" s="140"/>
      <c r="B36" s="15"/>
      <c r="C36" s="142" t="s">
        <v>32</v>
      </c>
      <c r="D36" s="142"/>
      <c r="E36" s="142"/>
      <c r="F36" s="31"/>
      <c r="G36" s="31"/>
      <c r="H36" s="31"/>
      <c r="I36" s="25"/>
      <c r="J36" s="89"/>
      <c r="K36" s="89"/>
      <c r="L36" s="92"/>
      <c r="M36" s="89"/>
      <c r="N36" s="89"/>
      <c r="O36" s="31"/>
      <c r="P36" s="31"/>
      <c r="Q36" s="31"/>
      <c r="R36" s="31"/>
      <c r="S36" s="31"/>
      <c r="T36" s="52"/>
      <c r="U36" s="54"/>
      <c r="V36" s="31"/>
      <c r="W36" s="31"/>
      <c r="X36" s="31"/>
      <c r="Y36" s="31"/>
      <c r="Z36" s="31"/>
      <c r="AA36" s="31"/>
      <c r="AB36" s="31"/>
    </row>
    <row r="37" spans="1:28" ht="36" customHeight="1">
      <c r="A37" s="140"/>
      <c r="B37" s="35" t="s">
        <v>76</v>
      </c>
      <c r="C37" s="15"/>
      <c r="D37" s="35" t="s">
        <v>81</v>
      </c>
      <c r="E37" s="61" t="s">
        <v>16</v>
      </c>
      <c r="F37" s="124">
        <v>21947</v>
      </c>
      <c r="G37" s="36" t="s">
        <v>96</v>
      </c>
      <c r="H37" s="73">
        <v>85</v>
      </c>
      <c r="J37" s="81"/>
      <c r="K37" s="82"/>
      <c r="L37" s="83"/>
      <c r="M37" s="96">
        <v>1</v>
      </c>
      <c r="N37" s="94">
        <v>1</v>
      </c>
      <c r="O37" s="95">
        <f>M37/N37</f>
        <v>1</v>
      </c>
      <c r="P37" s="122">
        <v>81</v>
      </c>
      <c r="Q37" s="94">
        <v>85</v>
      </c>
      <c r="R37" s="95">
        <f>P37/Q37</f>
        <v>0.95294117647058818</v>
      </c>
      <c r="S37" s="51">
        <f t="shared" ref="S37" si="21">P37+M37+J37</f>
        <v>82</v>
      </c>
      <c r="T37" s="8">
        <f t="shared" ref="T37" si="22">Q37+N37+K37</f>
        <v>86</v>
      </c>
      <c r="U37" s="55">
        <f t="shared" ref="U37:U47" si="23">S37/T37</f>
        <v>0.95348837209302328</v>
      </c>
      <c r="V37" s="58">
        <v>0.1</v>
      </c>
      <c r="W37" s="58">
        <f t="shared" ref="W37:W46" si="24">((H37-T37)/T37)*100%</f>
        <v>-1.1627906976744186E-2</v>
      </c>
      <c r="X37" s="73" t="s">
        <v>21</v>
      </c>
      <c r="Y37" s="73" t="s">
        <v>21</v>
      </c>
      <c r="Z37" s="60">
        <v>0.89</v>
      </c>
      <c r="AA37" s="60">
        <v>0.92</v>
      </c>
      <c r="AB37" s="73" t="s">
        <v>21</v>
      </c>
    </row>
    <row r="38" spans="1:28" ht="36" customHeight="1">
      <c r="A38" s="140"/>
      <c r="B38" s="35"/>
      <c r="C38" s="15"/>
      <c r="D38" s="35"/>
      <c r="E38" s="61" t="s">
        <v>121</v>
      </c>
      <c r="F38" s="124">
        <v>35771</v>
      </c>
      <c r="G38" s="36" t="s">
        <v>97</v>
      </c>
      <c r="H38" s="73">
        <v>15</v>
      </c>
      <c r="J38" s="81"/>
      <c r="K38" s="82"/>
      <c r="L38" s="83"/>
      <c r="M38" s="81"/>
      <c r="N38" s="82"/>
      <c r="O38" s="83"/>
      <c r="P38" s="122">
        <v>15</v>
      </c>
      <c r="Q38" s="94">
        <v>15</v>
      </c>
      <c r="R38" s="95">
        <f>P38/Q38</f>
        <v>1</v>
      </c>
      <c r="S38" s="51">
        <f t="shared" ref="S38:S46" si="25">P38+M38+J38</f>
        <v>15</v>
      </c>
      <c r="T38" s="8">
        <f t="shared" ref="T38:T46" si="26">Q38+N38+K38</f>
        <v>15</v>
      </c>
      <c r="U38" s="55">
        <f t="shared" ref="U38" si="27">S38/T38</f>
        <v>1</v>
      </c>
      <c r="V38" s="58">
        <v>0.18</v>
      </c>
      <c r="W38" s="58">
        <f t="shared" si="24"/>
        <v>0</v>
      </c>
      <c r="X38" s="73" t="s">
        <v>21</v>
      </c>
      <c r="Y38" s="73" t="s">
        <v>21</v>
      </c>
      <c r="Z38" s="60">
        <v>1</v>
      </c>
      <c r="AA38" s="60">
        <v>0.8</v>
      </c>
      <c r="AB38" s="73" t="s">
        <v>21</v>
      </c>
    </row>
    <row r="39" spans="1:28" ht="36" customHeight="1">
      <c r="A39" s="140"/>
      <c r="B39" s="35" t="s">
        <v>76</v>
      </c>
      <c r="C39" s="15"/>
      <c r="D39" s="35" t="s">
        <v>81</v>
      </c>
      <c r="E39" s="61" t="s">
        <v>67</v>
      </c>
      <c r="F39" s="124">
        <v>16261</v>
      </c>
      <c r="G39" s="16" t="s">
        <v>62</v>
      </c>
      <c r="H39" s="73">
        <v>26</v>
      </c>
      <c r="J39" s="81"/>
      <c r="K39" s="82"/>
      <c r="L39" s="83"/>
      <c r="M39" s="96">
        <v>1</v>
      </c>
      <c r="N39" s="94">
        <v>1</v>
      </c>
      <c r="O39" s="95">
        <f>M39/N39</f>
        <v>1</v>
      </c>
      <c r="P39" s="122">
        <v>23</v>
      </c>
      <c r="Q39" s="94">
        <v>26</v>
      </c>
      <c r="R39" s="95">
        <f>P39/Q39</f>
        <v>0.88461538461538458</v>
      </c>
      <c r="S39" s="51">
        <f t="shared" si="25"/>
        <v>24</v>
      </c>
      <c r="T39" s="8">
        <f t="shared" si="26"/>
        <v>27</v>
      </c>
      <c r="U39" s="55">
        <f t="shared" si="23"/>
        <v>0.88888888888888884</v>
      </c>
      <c r="V39" s="58">
        <v>0.17</v>
      </c>
      <c r="W39" s="58">
        <f t="shared" si="24"/>
        <v>-3.7037037037037035E-2</v>
      </c>
      <c r="X39" s="73" t="s">
        <v>21</v>
      </c>
      <c r="Y39" s="73" t="s">
        <v>21</v>
      </c>
      <c r="Z39" s="60">
        <v>0.95</v>
      </c>
      <c r="AA39" s="60">
        <v>0.65</v>
      </c>
      <c r="AB39" s="73" t="s">
        <v>21</v>
      </c>
    </row>
    <row r="40" spans="1:28" ht="36" customHeight="1">
      <c r="A40" s="140"/>
      <c r="B40" s="35" t="s">
        <v>76</v>
      </c>
      <c r="C40" s="15"/>
      <c r="D40" s="35" t="s">
        <v>81</v>
      </c>
      <c r="E40" s="61" t="s">
        <v>138</v>
      </c>
      <c r="F40" s="124">
        <v>35438</v>
      </c>
      <c r="G40" s="16" t="s">
        <v>142</v>
      </c>
      <c r="H40" s="73">
        <v>45</v>
      </c>
      <c r="J40" s="81"/>
      <c r="K40" s="82"/>
      <c r="L40" s="83"/>
      <c r="M40" s="81"/>
      <c r="N40" s="82"/>
      <c r="O40" s="83"/>
      <c r="P40" s="122">
        <v>32</v>
      </c>
      <c r="Q40" s="94">
        <v>47</v>
      </c>
      <c r="R40" s="95">
        <f t="shared" ref="R40" si="28">P40/Q40</f>
        <v>0.68085106382978722</v>
      </c>
      <c r="S40" s="51">
        <f t="shared" si="25"/>
        <v>32</v>
      </c>
      <c r="T40" s="8">
        <f t="shared" si="26"/>
        <v>47</v>
      </c>
      <c r="U40" s="55">
        <f t="shared" ref="U40:U41" si="29">S40/T40</f>
        <v>0.68085106382978722</v>
      </c>
      <c r="V40" s="58">
        <v>0.26</v>
      </c>
      <c r="W40" s="58">
        <f t="shared" si="24"/>
        <v>-4.2553191489361701E-2</v>
      </c>
      <c r="X40" s="73" t="s">
        <v>21</v>
      </c>
      <c r="Y40" s="73" t="s">
        <v>21</v>
      </c>
      <c r="Z40" s="60">
        <v>0.95</v>
      </c>
      <c r="AA40" s="60">
        <v>0.85</v>
      </c>
      <c r="AB40" s="73" t="s">
        <v>21</v>
      </c>
    </row>
    <row r="41" spans="1:28" ht="36" customHeight="1">
      <c r="A41" s="140"/>
      <c r="B41" s="35"/>
      <c r="C41" s="15"/>
      <c r="D41" s="35"/>
      <c r="E41" s="61" t="s">
        <v>86</v>
      </c>
      <c r="F41" s="124">
        <v>35077</v>
      </c>
      <c r="G41" s="16" t="s">
        <v>87</v>
      </c>
      <c r="H41" s="73">
        <v>15</v>
      </c>
      <c r="J41" s="81"/>
      <c r="K41" s="82"/>
      <c r="L41" s="83"/>
      <c r="M41" s="81"/>
      <c r="N41" s="82"/>
      <c r="O41" s="83"/>
      <c r="P41" s="122">
        <v>10</v>
      </c>
      <c r="Q41" s="94">
        <v>15</v>
      </c>
      <c r="R41" s="95">
        <f t="shared" ref="R41" si="30">P41/Q41</f>
        <v>0.66666666666666663</v>
      </c>
      <c r="S41" s="51">
        <f t="shared" si="25"/>
        <v>10</v>
      </c>
      <c r="T41" s="8">
        <f t="shared" si="26"/>
        <v>15</v>
      </c>
      <c r="U41" s="55">
        <f t="shared" si="29"/>
        <v>0.66666666666666663</v>
      </c>
      <c r="V41" s="58">
        <v>0.13</v>
      </c>
      <c r="W41" s="58">
        <f t="shared" si="24"/>
        <v>0</v>
      </c>
      <c r="X41" s="73" t="s">
        <v>21</v>
      </c>
      <c r="Y41" s="73" t="s">
        <v>21</v>
      </c>
      <c r="Z41" s="60">
        <v>0.8</v>
      </c>
      <c r="AA41" s="60">
        <v>0.75</v>
      </c>
      <c r="AB41" s="73" t="s">
        <v>21</v>
      </c>
    </row>
    <row r="42" spans="1:28" ht="36" hidden="1" customHeight="1">
      <c r="A42" s="140"/>
      <c r="B42" s="35"/>
      <c r="C42" s="15"/>
      <c r="D42" s="35"/>
      <c r="E42" s="61" t="s">
        <v>93</v>
      </c>
      <c r="F42" s="124">
        <v>38488</v>
      </c>
      <c r="G42" s="16" t="s">
        <v>94</v>
      </c>
      <c r="H42" s="73">
        <v>1</v>
      </c>
      <c r="J42" s="81"/>
      <c r="K42" s="82"/>
      <c r="L42" s="83"/>
      <c r="M42" s="81"/>
      <c r="N42" s="82"/>
      <c r="O42" s="83"/>
      <c r="P42" s="122">
        <v>1</v>
      </c>
      <c r="Q42" s="94">
        <v>1</v>
      </c>
      <c r="R42" s="95">
        <f t="shared" ref="R42" si="31">P42/Q42</f>
        <v>1</v>
      </c>
      <c r="S42" s="51">
        <v>1</v>
      </c>
      <c r="T42" s="8">
        <v>1</v>
      </c>
      <c r="U42" s="55">
        <f t="shared" ref="U42:U43" si="32">S42/T42</f>
        <v>1</v>
      </c>
      <c r="V42" s="58">
        <v>0.33</v>
      </c>
      <c r="W42" s="58">
        <f t="shared" si="24"/>
        <v>0</v>
      </c>
      <c r="X42" s="73" t="s">
        <v>21</v>
      </c>
      <c r="Y42" s="73" t="s">
        <v>21</v>
      </c>
      <c r="Z42" s="60"/>
      <c r="AA42" s="60"/>
      <c r="AB42" s="73" t="s">
        <v>21</v>
      </c>
    </row>
    <row r="43" spans="1:28" ht="36" customHeight="1">
      <c r="A43" s="140"/>
      <c r="B43" s="35"/>
      <c r="C43" s="15"/>
      <c r="D43" s="35"/>
      <c r="E43" s="61" t="s">
        <v>70</v>
      </c>
      <c r="F43" s="124">
        <v>36982</v>
      </c>
      <c r="G43" s="16" t="s">
        <v>95</v>
      </c>
      <c r="H43" s="73">
        <v>0</v>
      </c>
      <c r="J43" s="81"/>
      <c r="K43" s="82"/>
      <c r="L43" s="83"/>
      <c r="M43" s="81"/>
      <c r="N43" s="82"/>
      <c r="O43" s="83"/>
      <c r="P43" s="93">
        <v>0</v>
      </c>
      <c r="Q43" s="94">
        <v>0</v>
      </c>
      <c r="R43" s="95" t="e">
        <f t="shared" ref="R43" si="33">P43/Q43</f>
        <v>#DIV/0!</v>
      </c>
      <c r="S43" s="51">
        <f t="shared" si="25"/>
        <v>0</v>
      </c>
      <c r="T43" s="8">
        <f t="shared" si="26"/>
        <v>0</v>
      </c>
      <c r="U43" s="55" t="e">
        <f t="shared" si="32"/>
        <v>#DIV/0!</v>
      </c>
      <c r="V43" s="58">
        <v>0.28999999999999998</v>
      </c>
      <c r="W43" s="58" t="e">
        <f>((H43-T43)/T43)*100%</f>
        <v>#DIV/0!</v>
      </c>
      <c r="X43" s="73" t="s">
        <v>21</v>
      </c>
      <c r="Y43" s="73" t="s">
        <v>21</v>
      </c>
      <c r="Z43" s="60">
        <v>0.98</v>
      </c>
      <c r="AA43" s="60">
        <v>0.77</v>
      </c>
      <c r="AB43" s="73" t="s">
        <v>21</v>
      </c>
    </row>
    <row r="44" spans="1:28" ht="36" customHeight="1">
      <c r="A44" s="140"/>
      <c r="B44" s="35" t="s">
        <v>76</v>
      </c>
      <c r="C44" s="15"/>
      <c r="D44" s="35" t="s">
        <v>81</v>
      </c>
      <c r="E44" s="61" t="s">
        <v>69</v>
      </c>
      <c r="F44" s="124">
        <v>16258</v>
      </c>
      <c r="G44" s="16" t="s">
        <v>64</v>
      </c>
      <c r="H44" s="73">
        <v>12</v>
      </c>
      <c r="J44" s="81"/>
      <c r="K44" s="82"/>
      <c r="L44" s="83"/>
      <c r="M44" s="81"/>
      <c r="N44" s="82"/>
      <c r="O44" s="83"/>
      <c r="P44" s="122">
        <v>12</v>
      </c>
      <c r="Q44" s="94">
        <v>12</v>
      </c>
      <c r="R44" s="95">
        <f>P44/Q44</f>
        <v>1</v>
      </c>
      <c r="S44" s="51">
        <v>12</v>
      </c>
      <c r="T44" s="8">
        <v>12</v>
      </c>
      <c r="U44" s="55">
        <f t="shared" si="23"/>
        <v>1</v>
      </c>
      <c r="V44" s="58">
        <v>0.39</v>
      </c>
      <c r="W44" s="58">
        <f t="shared" si="24"/>
        <v>0</v>
      </c>
      <c r="X44" s="73" t="s">
        <v>21</v>
      </c>
      <c r="Y44" s="73" t="s">
        <v>21</v>
      </c>
      <c r="Z44" s="103">
        <v>1</v>
      </c>
      <c r="AA44" s="103">
        <v>1</v>
      </c>
      <c r="AB44" s="73" t="s">
        <v>21</v>
      </c>
    </row>
    <row r="45" spans="1:28" ht="36" customHeight="1">
      <c r="A45" s="140"/>
      <c r="B45" s="35" t="s">
        <v>76</v>
      </c>
      <c r="C45" s="15"/>
      <c r="D45" s="35" t="s">
        <v>81</v>
      </c>
      <c r="E45" s="61" t="s">
        <v>17</v>
      </c>
      <c r="F45" s="124">
        <v>36123</v>
      </c>
      <c r="G45" s="16" t="s">
        <v>65</v>
      </c>
      <c r="H45" s="73">
        <v>20</v>
      </c>
      <c r="J45" s="81"/>
      <c r="K45" s="82"/>
      <c r="L45" s="83"/>
      <c r="M45" s="81"/>
      <c r="N45" s="82"/>
      <c r="O45" s="83"/>
      <c r="P45" s="122">
        <v>19</v>
      </c>
      <c r="Q45" s="94">
        <v>19</v>
      </c>
      <c r="R45" s="95">
        <f>P45/Q45</f>
        <v>1</v>
      </c>
      <c r="S45" s="51">
        <f t="shared" si="25"/>
        <v>19</v>
      </c>
      <c r="T45" s="8">
        <f t="shared" si="26"/>
        <v>19</v>
      </c>
      <c r="U45" s="55">
        <f t="shared" si="23"/>
        <v>1</v>
      </c>
      <c r="V45" s="58">
        <v>0.26</v>
      </c>
      <c r="W45" s="58">
        <f t="shared" si="24"/>
        <v>5.2631578947368418E-2</v>
      </c>
      <c r="X45" s="73" t="s">
        <v>21</v>
      </c>
      <c r="Y45" s="73" t="s">
        <v>21</v>
      </c>
      <c r="Z45" s="60">
        <v>1</v>
      </c>
      <c r="AA45" s="60">
        <v>1</v>
      </c>
      <c r="AB45" s="73" t="s">
        <v>21</v>
      </c>
    </row>
    <row r="46" spans="1:28" ht="36" customHeight="1" thickBot="1">
      <c r="A46" s="140"/>
      <c r="B46" s="35" t="s">
        <v>76</v>
      </c>
      <c r="C46" s="15"/>
      <c r="D46" s="35" t="s">
        <v>81</v>
      </c>
      <c r="E46" s="61" t="s">
        <v>70</v>
      </c>
      <c r="F46" s="70">
        <v>28716</v>
      </c>
      <c r="G46" s="16" t="s">
        <v>122</v>
      </c>
      <c r="H46" s="73">
        <v>46</v>
      </c>
      <c r="I46" s="2">
        <v>2</v>
      </c>
      <c r="J46" s="81"/>
      <c r="K46" s="82"/>
      <c r="L46" s="83"/>
      <c r="M46" s="81"/>
      <c r="N46" s="82"/>
      <c r="O46" s="83"/>
      <c r="P46" s="122">
        <v>45</v>
      </c>
      <c r="Q46" s="94">
        <v>45</v>
      </c>
      <c r="R46" s="95">
        <f>P46/Q46</f>
        <v>1</v>
      </c>
      <c r="S46" s="51">
        <f t="shared" si="25"/>
        <v>45</v>
      </c>
      <c r="T46" s="8">
        <f t="shared" si="26"/>
        <v>45</v>
      </c>
      <c r="U46" s="55">
        <f t="shared" si="23"/>
        <v>1</v>
      </c>
      <c r="V46" s="58">
        <v>0.22</v>
      </c>
      <c r="W46" s="58">
        <f t="shared" si="24"/>
        <v>2.2222222222222223E-2</v>
      </c>
      <c r="X46" s="73" t="s">
        <v>21</v>
      </c>
      <c r="Y46" s="73" t="s">
        <v>21</v>
      </c>
      <c r="Z46" s="60">
        <v>0.98</v>
      </c>
      <c r="AA46" s="60">
        <v>0.94</v>
      </c>
      <c r="AB46" s="73" t="s">
        <v>21</v>
      </c>
    </row>
    <row r="47" spans="1:28" s="8" customFormat="1" ht="23.25" customHeight="1" thickBot="1">
      <c r="A47" s="141"/>
      <c r="B47" s="37"/>
      <c r="C47" s="143" t="s">
        <v>18</v>
      </c>
      <c r="D47" s="143"/>
      <c r="E47" s="144"/>
      <c r="F47" s="32"/>
      <c r="G47" s="32"/>
      <c r="H47" s="76">
        <f>SUM(H2:H46)</f>
        <v>1071</v>
      </c>
      <c r="I47" s="19"/>
      <c r="J47" s="19">
        <f>SUM(J2:J46)</f>
        <v>60</v>
      </c>
      <c r="K47" s="19"/>
      <c r="L47" s="20"/>
      <c r="M47" s="19">
        <f>SUM(M2:M46)</f>
        <v>7</v>
      </c>
      <c r="N47" s="19"/>
      <c r="O47" s="21"/>
      <c r="P47" s="19">
        <f>SUM(P2:P46)</f>
        <v>823</v>
      </c>
      <c r="Q47" s="19"/>
      <c r="R47" s="21"/>
      <c r="S47" s="19">
        <f>SUM(S2:S46)</f>
        <v>890</v>
      </c>
      <c r="T47" s="19">
        <f>SUM(T2:T46)</f>
        <v>1020</v>
      </c>
      <c r="U47" s="22">
        <f t="shared" si="23"/>
        <v>0.87254901960784315</v>
      </c>
      <c r="V47" s="23">
        <f>AVERAGE(V5:V46)</f>
        <v>0.19416666666666663</v>
      </c>
      <c r="W47" s="23" t="e">
        <f>AVERAGE(W5:W46)</f>
        <v>#DIV/0!</v>
      </c>
      <c r="X47" s="23">
        <f>AVERAGE(X19:X46)</f>
        <v>0.36760850510444754</v>
      </c>
      <c r="Y47" s="23">
        <v>0.34</v>
      </c>
      <c r="Z47" s="23">
        <f>AVERAGE(Z19:Z46)</f>
        <v>0.92458333333333353</v>
      </c>
      <c r="AA47" s="23">
        <f>AVERAGE(AA19:AA46)</f>
        <v>0.77708333333333346</v>
      </c>
      <c r="AB47" s="23"/>
    </row>
    <row r="48" spans="1:28">
      <c r="A48" s="39"/>
      <c r="B48" s="39"/>
      <c r="C48" s="39" t="s">
        <v>79</v>
      </c>
      <c r="D48" s="39"/>
      <c r="E48" s="39"/>
      <c r="F48" s="40"/>
      <c r="G48" s="39"/>
      <c r="H48" s="77"/>
      <c r="I48" s="40"/>
      <c r="J48" s="40"/>
      <c r="K48" s="40"/>
      <c r="L48" s="41"/>
      <c r="M48" s="40"/>
      <c r="N48" s="40"/>
      <c r="O48" s="42"/>
      <c r="P48" s="42"/>
      <c r="Q48" s="42"/>
      <c r="R48" s="42"/>
      <c r="S48" s="42"/>
      <c r="T48" s="42"/>
      <c r="U48" s="43"/>
      <c r="V48" s="40"/>
      <c r="W48" s="40"/>
      <c r="X48" s="40"/>
      <c r="Y48" s="40"/>
      <c r="Z48" s="40"/>
      <c r="AA48" s="40"/>
      <c r="AB48" s="40"/>
    </row>
    <row r="49" spans="1:28" ht="15.6">
      <c r="A49" s="39"/>
      <c r="B49" s="39"/>
      <c r="C49" s="44" t="s">
        <v>42</v>
      </c>
      <c r="D49" s="44"/>
      <c r="E49" s="45"/>
      <c r="F49" s="66"/>
      <c r="G49" s="45"/>
      <c r="H49" s="78"/>
      <c r="I49" s="45"/>
      <c r="J49" s="45"/>
      <c r="K49" s="46"/>
      <c r="L49" s="44"/>
      <c r="M49" s="44"/>
      <c r="N49" s="47"/>
      <c r="O49" s="47"/>
      <c r="P49" s="42"/>
      <c r="Q49" s="42"/>
      <c r="R49" s="42"/>
      <c r="S49" s="42"/>
      <c r="T49" s="42"/>
      <c r="U49" s="43"/>
      <c r="V49" s="40"/>
      <c r="W49" s="40"/>
      <c r="X49" s="40"/>
      <c r="Y49" s="40"/>
      <c r="Z49" s="40"/>
      <c r="AA49" s="40"/>
      <c r="AB49" s="40"/>
    </row>
    <row r="50" spans="1:28" ht="15.6">
      <c r="A50" s="39"/>
      <c r="B50" s="39"/>
      <c r="C50" s="44" t="s">
        <v>24</v>
      </c>
      <c r="D50" s="44"/>
      <c r="E50" s="44"/>
      <c r="F50" s="67"/>
      <c r="G50" s="44"/>
      <c r="H50" s="78"/>
      <c r="I50" s="45"/>
      <c r="J50" s="45"/>
      <c r="K50" s="45"/>
      <c r="L50" s="45"/>
      <c r="M50" s="46"/>
      <c r="N50" s="44"/>
      <c r="O50" s="47"/>
      <c r="P50" s="42"/>
      <c r="Q50" s="42"/>
      <c r="R50" s="42"/>
      <c r="S50" s="42"/>
      <c r="T50" s="42"/>
      <c r="U50" s="43"/>
      <c r="V50" s="40"/>
      <c r="W50" s="40"/>
      <c r="X50" s="40"/>
      <c r="Y50" s="40"/>
      <c r="Z50" s="40"/>
      <c r="AA50" s="40"/>
      <c r="AB50" s="40"/>
    </row>
    <row r="51" spans="1:28">
      <c r="A51" s="39"/>
      <c r="B51" s="39"/>
      <c r="C51" s="44" t="s">
        <v>47</v>
      </c>
      <c r="D51" s="44"/>
      <c r="E51" s="44"/>
      <c r="F51" s="67"/>
      <c r="G51" s="44"/>
      <c r="H51" s="79"/>
      <c r="I51" s="47"/>
      <c r="J51" s="47"/>
      <c r="K51" s="47"/>
      <c r="L51" s="47"/>
      <c r="M51" s="47"/>
      <c r="N51" s="47"/>
      <c r="O51" s="47"/>
      <c r="P51" s="42"/>
      <c r="Q51" s="42"/>
      <c r="R51" s="42"/>
      <c r="S51" s="42"/>
      <c r="T51" s="42"/>
      <c r="U51" s="43"/>
      <c r="V51" s="40"/>
      <c r="W51" s="40"/>
      <c r="X51" s="40"/>
      <c r="Y51" s="40"/>
      <c r="Z51" s="40"/>
      <c r="AA51" s="40"/>
      <c r="AB51" s="40"/>
    </row>
    <row r="52" spans="1:28" ht="15.6">
      <c r="A52" s="39"/>
      <c r="B52" s="39"/>
      <c r="C52" s="44" t="s">
        <v>43</v>
      </c>
      <c r="D52" s="44"/>
      <c r="E52" s="44"/>
      <c r="F52" s="67"/>
      <c r="G52" s="44"/>
      <c r="H52" s="78"/>
      <c r="I52" s="45"/>
      <c r="J52" s="45"/>
      <c r="K52" s="45"/>
      <c r="L52" s="45"/>
      <c r="M52" s="46"/>
      <c r="N52" s="44"/>
      <c r="O52" s="47"/>
      <c r="P52" s="42"/>
      <c r="Q52" s="42"/>
      <c r="R52" s="42"/>
      <c r="S52" s="42"/>
      <c r="T52" s="42"/>
      <c r="U52" s="43"/>
      <c r="V52" s="40"/>
      <c r="W52" s="40"/>
      <c r="X52" s="40"/>
      <c r="Y52" s="40"/>
      <c r="Z52" s="40"/>
      <c r="AA52" s="40"/>
      <c r="AB52" s="40"/>
    </row>
    <row r="53" spans="1:28" ht="15.6">
      <c r="A53" s="39"/>
      <c r="B53" s="39"/>
      <c r="C53" s="78" t="s">
        <v>131</v>
      </c>
      <c r="D53" s="44"/>
      <c r="E53" s="44"/>
      <c r="F53" s="67"/>
      <c r="G53" s="44"/>
      <c r="H53" s="78"/>
      <c r="I53" s="45"/>
      <c r="J53" s="45"/>
      <c r="K53" s="45"/>
      <c r="L53" s="45"/>
      <c r="M53" s="46"/>
      <c r="N53" s="44"/>
      <c r="O53" s="47"/>
      <c r="P53" s="42"/>
      <c r="Q53" s="42"/>
      <c r="R53" s="42"/>
      <c r="S53" s="42"/>
      <c r="T53" s="42"/>
      <c r="U53" s="43"/>
      <c r="V53" s="40"/>
      <c r="W53" s="40"/>
      <c r="X53" s="40"/>
      <c r="Y53" s="40"/>
      <c r="Z53" s="40"/>
      <c r="AA53" s="40"/>
      <c r="AB53" s="40"/>
    </row>
    <row r="54" spans="1:28" ht="15.6">
      <c r="A54" s="39"/>
      <c r="B54" s="39"/>
      <c r="C54" s="44"/>
      <c r="D54" s="44"/>
      <c r="E54" s="44"/>
      <c r="F54" s="67"/>
      <c r="G54" s="44"/>
      <c r="H54" s="78"/>
      <c r="I54" s="45"/>
      <c r="J54" s="45"/>
      <c r="K54" s="45"/>
      <c r="L54" s="45"/>
      <c r="M54" s="46"/>
      <c r="N54" s="44"/>
      <c r="O54" s="47"/>
      <c r="P54" s="42"/>
      <c r="Q54" s="42"/>
      <c r="R54" s="42"/>
      <c r="S54" s="42"/>
      <c r="T54" s="42"/>
      <c r="U54" s="43"/>
      <c r="V54" s="40"/>
      <c r="W54" s="40"/>
      <c r="X54" s="40"/>
      <c r="Y54" s="40"/>
      <c r="Z54" s="40"/>
      <c r="AA54" s="40"/>
      <c r="AB54" s="40"/>
    </row>
    <row r="55" spans="1:28" ht="15.6">
      <c r="A55" s="39"/>
      <c r="B55" s="39"/>
      <c r="C55" s="145" t="s">
        <v>44</v>
      </c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42"/>
      <c r="Q55" s="42"/>
      <c r="R55" s="42"/>
      <c r="S55" s="42"/>
      <c r="T55" s="42"/>
      <c r="U55" s="43"/>
      <c r="V55" s="40"/>
      <c r="W55" s="40"/>
      <c r="X55" s="40"/>
      <c r="Y55" s="40"/>
      <c r="Z55" s="40"/>
      <c r="AA55" s="40"/>
      <c r="AB55" s="40"/>
    </row>
    <row r="56" spans="1:28" ht="16.95" customHeight="1">
      <c r="A56" s="39"/>
      <c r="B56" s="39"/>
      <c r="C56" s="139" t="s">
        <v>45</v>
      </c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42"/>
      <c r="Q56" s="42"/>
      <c r="R56" s="42"/>
      <c r="S56" s="42"/>
      <c r="T56" s="42"/>
      <c r="U56" s="43"/>
      <c r="V56" s="40"/>
      <c r="W56" s="40"/>
      <c r="X56" s="40"/>
      <c r="Y56" s="40"/>
      <c r="Z56" s="40"/>
      <c r="AA56" s="40"/>
      <c r="AB56" s="40"/>
    </row>
    <row r="57" spans="1:28" ht="16.95" customHeight="1">
      <c r="A57" s="39"/>
      <c r="B57" s="39"/>
      <c r="C57" s="139" t="s">
        <v>46</v>
      </c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42"/>
      <c r="Q57" s="42"/>
      <c r="R57" s="42"/>
      <c r="S57" s="42"/>
      <c r="T57" s="42"/>
      <c r="U57" s="43"/>
      <c r="V57" s="40"/>
      <c r="W57" s="40"/>
      <c r="X57" s="40"/>
      <c r="Y57" s="40"/>
      <c r="Z57" s="40"/>
      <c r="AA57" s="40"/>
      <c r="AB57" s="40"/>
    </row>
    <row r="58" spans="1:28">
      <c r="A58" s="39"/>
      <c r="B58" s="39"/>
      <c r="C58" s="39"/>
      <c r="D58" s="39"/>
      <c r="E58" s="40"/>
      <c r="F58" s="40"/>
      <c r="G58" s="40"/>
      <c r="H58" s="77"/>
      <c r="I58" s="40"/>
      <c r="J58" s="41"/>
      <c r="K58" s="40"/>
      <c r="L58" s="40"/>
      <c r="M58" s="42"/>
      <c r="N58" s="42"/>
      <c r="O58" s="42"/>
      <c r="P58" s="42"/>
      <c r="Q58" s="42"/>
      <c r="R58" s="42"/>
      <c r="S58" s="42"/>
      <c r="T58" s="42"/>
      <c r="U58" s="43"/>
      <c r="V58" s="40"/>
      <c r="W58" s="40"/>
      <c r="X58" s="40"/>
      <c r="Y58" s="40"/>
      <c r="Z58" s="40"/>
      <c r="AA58" s="40"/>
      <c r="AB58" s="40"/>
    </row>
    <row r="59" spans="1:28" ht="17.399999999999999">
      <c r="A59" s="39"/>
      <c r="B59" s="39"/>
      <c r="C59" s="48"/>
      <c r="D59" s="48"/>
      <c r="E59" s="47"/>
      <c r="F59" s="68"/>
      <c r="G59" s="47"/>
      <c r="H59" s="80"/>
      <c r="I59" s="47"/>
      <c r="J59" s="47"/>
      <c r="K59" s="47"/>
      <c r="L59" s="47"/>
      <c r="M59" s="47"/>
      <c r="N59" s="47"/>
      <c r="O59" s="47"/>
      <c r="P59" s="42"/>
      <c r="Q59" s="42"/>
      <c r="R59" s="42"/>
      <c r="S59" s="42"/>
      <c r="T59" s="42"/>
      <c r="U59" s="43"/>
      <c r="V59" s="40"/>
      <c r="W59" s="40"/>
      <c r="X59" s="40"/>
      <c r="Y59" s="40"/>
      <c r="Z59" s="40"/>
      <c r="AA59" s="40"/>
      <c r="AB59" s="40"/>
    </row>
    <row r="60" spans="1:28">
      <c r="A60" s="39"/>
      <c r="B60" s="39"/>
      <c r="C60" s="39"/>
      <c r="D60" s="39"/>
      <c r="E60" s="39"/>
      <c r="F60" s="40"/>
      <c r="G60" s="39"/>
      <c r="H60" s="77"/>
      <c r="I60" s="40"/>
      <c r="J60" s="40"/>
      <c r="K60" s="40"/>
      <c r="L60" s="41"/>
      <c r="M60" s="40"/>
      <c r="N60" s="40"/>
      <c r="O60" s="42"/>
      <c r="P60" s="42"/>
      <c r="Q60" s="42"/>
      <c r="R60" s="42"/>
      <c r="S60" s="42"/>
      <c r="T60" s="42"/>
      <c r="U60" s="43"/>
      <c r="V60" s="40"/>
      <c r="W60" s="40"/>
      <c r="X60" s="40"/>
      <c r="Y60" s="40"/>
      <c r="Z60" s="40"/>
      <c r="AA60" s="40"/>
      <c r="AB60" s="40"/>
    </row>
  </sheetData>
  <mergeCells count="30">
    <mergeCell ref="AC2:AC3"/>
    <mergeCell ref="AB2:AB3"/>
    <mergeCell ref="J1:U1"/>
    <mergeCell ref="S2:U2"/>
    <mergeCell ref="W2:W3"/>
    <mergeCell ref="X2:X3"/>
    <mergeCell ref="Z2:Z3"/>
    <mergeCell ref="W1:AA1"/>
    <mergeCell ref="C4:E4"/>
    <mergeCell ref="A5:A18"/>
    <mergeCell ref="AA2:AA3"/>
    <mergeCell ref="Y2:Y3"/>
    <mergeCell ref="V2:V3"/>
    <mergeCell ref="F2:F3"/>
    <mergeCell ref="C15:E15"/>
    <mergeCell ref="C17:E17"/>
    <mergeCell ref="E2:E3"/>
    <mergeCell ref="G2:G3"/>
    <mergeCell ref="H2:H3"/>
    <mergeCell ref="J2:L2"/>
    <mergeCell ref="M2:O2"/>
    <mergeCell ref="P2:R2"/>
    <mergeCell ref="A1:C3"/>
    <mergeCell ref="C57:O57"/>
    <mergeCell ref="A19:A47"/>
    <mergeCell ref="C19:E19"/>
    <mergeCell ref="C36:E36"/>
    <mergeCell ref="C47:E47"/>
    <mergeCell ref="C55:O55"/>
    <mergeCell ref="C56:O56"/>
  </mergeCells>
  <printOptions horizontalCentered="1" verticalCentered="1" gridLines="1"/>
  <pageMargins left="0.19685039370078741" right="0.19685039370078741" top="0.55118110236220474" bottom="0.55118110236220474" header="0.31496062992125984" footer="0.31496062992125984"/>
  <pageSetup paperSize="9" scale="30" orientation="landscape" r:id="rId1"/>
  <headerFooter>
    <oddHeader>&amp;LCAMPUS SCIENCES-U LYON&amp;C&amp;20INDICATEURS DE PERFORMANCE&amp;RSession 2022</oddHeader>
    <oddFooter>&amp;L&amp;"Arial,Italique"&amp;8RQ/MB/Indicateurs de performance/créé le 14/03/2020/Edité le &amp;D&amp;R&amp;P/&amp;N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0E4F4-C844-47DB-B113-BFECE90BC4D0}">
  <sheetPr>
    <tabColor rgb="FFFF0000"/>
    <pageSetUpPr fitToPage="1"/>
  </sheetPr>
  <dimension ref="A1:AE57"/>
  <sheetViews>
    <sheetView showGridLines="0" zoomScale="70" zoomScaleNormal="70" workbookViewId="0">
      <pane xSplit="9" ySplit="4" topLeftCell="J5" activePane="bottomRight" state="frozen"/>
      <selection pane="topRight" activeCell="F1" sqref="F1"/>
      <selection pane="bottomLeft" activeCell="A5" sqref="A5"/>
      <selection pane="bottomRight" activeCell="E8" sqref="E8"/>
    </sheetView>
  </sheetViews>
  <sheetFormatPr baseColWidth="10" defaultColWidth="10.19921875" defaultRowHeight="15"/>
  <cols>
    <col min="1" max="1" width="9.296875" style="1" customWidth="1"/>
    <col min="2" max="2" width="18.09765625" style="1" hidden="1" customWidth="1"/>
    <col min="3" max="3" width="16.19921875" style="1" customWidth="1"/>
    <col min="4" max="4" width="16.19921875" style="1" hidden="1" customWidth="1"/>
    <col min="5" max="5" width="65" style="1" bestFit="1" customWidth="1"/>
    <col min="6" max="6" width="19.796875" style="2" hidden="1" customWidth="1"/>
    <col min="7" max="7" width="20.5" style="1" hidden="1" customWidth="1"/>
    <col min="8" max="8" width="17.09765625" style="75" bestFit="1" customWidth="1"/>
    <col min="9" max="9" width="10.796875" style="2" hidden="1" customWidth="1"/>
    <col min="10" max="11" width="8.69921875" style="2" customWidth="1"/>
    <col min="12" max="12" width="8.69921875" style="3" customWidth="1"/>
    <col min="13" max="14" width="8.69921875" style="2" customWidth="1"/>
    <col min="15" max="18" width="8.69921875" style="9" customWidth="1"/>
    <col min="19" max="19" width="14.796875" style="9" customWidth="1"/>
    <col min="20" max="20" width="9.19921875" style="9" customWidth="1"/>
    <col min="21" max="21" width="24.296875" style="10" customWidth="1"/>
    <col min="22" max="23" width="13.5" style="2" customWidth="1"/>
    <col min="24" max="24" width="17.09765625" style="2" hidden="1" customWidth="1"/>
    <col min="25" max="25" width="14.5" style="2" customWidth="1"/>
    <col min="26" max="26" width="13.5" style="2" customWidth="1"/>
    <col min="27" max="27" width="17.19921875" style="2" customWidth="1"/>
    <col min="28" max="28" width="17.69921875" style="2" customWidth="1"/>
    <col min="29" max="29" width="10.296875" style="2" customWidth="1"/>
    <col min="30" max="30" width="15.69921875" style="2" customWidth="1"/>
    <col min="31" max="31" width="20" style="2" bestFit="1" customWidth="1"/>
    <col min="32" max="16384" width="10.19921875" style="1"/>
  </cols>
  <sheetData>
    <row r="1" spans="1:31" ht="26.55" customHeight="1" thickBot="1">
      <c r="A1" s="162"/>
      <c r="B1" s="162"/>
      <c r="C1" s="162"/>
      <c r="D1" s="2"/>
      <c r="E1" s="14" t="s">
        <v>134</v>
      </c>
      <c r="F1" s="65"/>
      <c r="G1" s="14"/>
      <c r="J1" s="165" t="s">
        <v>0</v>
      </c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64"/>
      <c r="W1" s="168" t="s">
        <v>1</v>
      </c>
      <c r="X1" s="168"/>
      <c r="Y1" s="168"/>
      <c r="Z1" s="168"/>
      <c r="AA1" s="168"/>
      <c r="AB1" s="168"/>
      <c r="AC1" s="17"/>
      <c r="AD1" s="171" t="s">
        <v>2</v>
      </c>
      <c r="AE1" s="171"/>
    </row>
    <row r="2" spans="1:31" s="2" customFormat="1" ht="29.55" customHeight="1">
      <c r="A2" s="162"/>
      <c r="B2" s="162"/>
      <c r="C2" s="162"/>
      <c r="E2" s="149" t="s">
        <v>49</v>
      </c>
      <c r="F2" s="149" t="s">
        <v>128</v>
      </c>
      <c r="G2" s="152" t="s">
        <v>50</v>
      </c>
      <c r="H2" s="152" t="s">
        <v>83</v>
      </c>
      <c r="I2" s="12" t="s">
        <v>19</v>
      </c>
      <c r="J2" s="154" t="s">
        <v>29</v>
      </c>
      <c r="K2" s="155"/>
      <c r="L2" s="155"/>
      <c r="M2" s="156" t="s">
        <v>28</v>
      </c>
      <c r="N2" s="157"/>
      <c r="O2" s="158"/>
      <c r="P2" s="159" t="s">
        <v>27</v>
      </c>
      <c r="Q2" s="160"/>
      <c r="R2" s="161"/>
      <c r="S2" s="166" t="s">
        <v>3</v>
      </c>
      <c r="T2" s="166"/>
      <c r="U2" s="167"/>
      <c r="V2" s="147" t="s">
        <v>124</v>
      </c>
      <c r="W2" s="147" t="s">
        <v>127</v>
      </c>
      <c r="X2" s="147" t="s">
        <v>108</v>
      </c>
      <c r="Y2" s="147" t="s">
        <v>129</v>
      </c>
      <c r="Z2" s="147" t="s">
        <v>22</v>
      </c>
      <c r="AA2" s="147" t="s">
        <v>125</v>
      </c>
      <c r="AB2" s="147" t="s">
        <v>126</v>
      </c>
      <c r="AC2" s="147" t="s">
        <v>40</v>
      </c>
      <c r="AD2" s="147" t="s">
        <v>4</v>
      </c>
      <c r="AE2" s="147" t="s">
        <v>120</v>
      </c>
    </row>
    <row r="3" spans="1:31" s="2" customFormat="1" ht="30.6" customHeight="1">
      <c r="A3" s="162"/>
      <c r="B3" s="162"/>
      <c r="C3" s="162"/>
      <c r="D3" s="2" t="s">
        <v>80</v>
      </c>
      <c r="E3" s="150"/>
      <c r="F3" s="150"/>
      <c r="G3" s="153"/>
      <c r="H3" s="153"/>
      <c r="I3" s="11" t="s">
        <v>20</v>
      </c>
      <c r="J3" s="2" t="s">
        <v>5</v>
      </c>
      <c r="K3" s="2" t="s">
        <v>6</v>
      </c>
      <c r="L3" s="3" t="s">
        <v>7</v>
      </c>
      <c r="M3" s="7" t="s">
        <v>5</v>
      </c>
      <c r="N3" s="2" t="s">
        <v>6</v>
      </c>
      <c r="O3" s="4" t="s">
        <v>7</v>
      </c>
      <c r="P3" s="7" t="s">
        <v>5</v>
      </c>
      <c r="Q3" s="2" t="s">
        <v>6</v>
      </c>
      <c r="R3" s="4" t="s">
        <v>7</v>
      </c>
      <c r="S3" s="9" t="s">
        <v>5</v>
      </c>
      <c r="T3" s="9" t="s">
        <v>6</v>
      </c>
      <c r="U3" s="5" t="s">
        <v>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</row>
    <row r="4" spans="1:31" ht="21.75" customHeight="1" thickBot="1">
      <c r="A4" s="18"/>
      <c r="B4" s="38" t="s">
        <v>75</v>
      </c>
      <c r="C4" s="142" t="s">
        <v>30</v>
      </c>
      <c r="D4" s="142"/>
      <c r="E4" s="142"/>
      <c r="F4" s="31"/>
      <c r="G4" s="31"/>
      <c r="H4" s="31"/>
      <c r="I4" s="25"/>
      <c r="J4" s="26"/>
      <c r="K4" s="26"/>
      <c r="L4" s="27"/>
      <c r="M4" s="26"/>
      <c r="N4" s="26"/>
      <c r="O4" s="25"/>
      <c r="P4" s="25"/>
      <c r="Q4" s="25"/>
      <c r="R4" s="25"/>
      <c r="S4" s="25"/>
      <c r="T4" s="25"/>
      <c r="U4" s="28"/>
      <c r="V4" s="25"/>
      <c r="W4" s="25"/>
      <c r="X4" s="25"/>
      <c r="Y4" s="25"/>
      <c r="Z4" s="25"/>
      <c r="AA4" s="25"/>
      <c r="AB4" s="25"/>
      <c r="AC4" s="25"/>
      <c r="AD4" s="25"/>
      <c r="AE4" s="25"/>
    </row>
    <row r="5" spans="1:31" s="2" customFormat="1" ht="30.6" customHeight="1">
      <c r="A5" s="169" t="s">
        <v>39</v>
      </c>
      <c r="B5" s="35" t="s">
        <v>76</v>
      </c>
      <c r="C5" s="24"/>
      <c r="D5" s="35" t="s">
        <v>81</v>
      </c>
      <c r="E5" s="62" t="s">
        <v>26</v>
      </c>
      <c r="F5" s="71">
        <v>32360</v>
      </c>
      <c r="G5" s="29" t="s">
        <v>51</v>
      </c>
      <c r="H5" s="71">
        <v>17</v>
      </c>
      <c r="I5" s="13"/>
      <c r="J5" s="81"/>
      <c r="K5" s="82"/>
      <c r="L5" s="83"/>
      <c r="M5" s="81"/>
      <c r="N5" s="82"/>
      <c r="O5" s="83"/>
      <c r="P5" s="84">
        <v>13</v>
      </c>
      <c r="Q5" s="84">
        <v>15</v>
      </c>
      <c r="R5" s="85">
        <f t="shared" ref="R5:R13" si="0">P5/Q5</f>
        <v>0.8666666666666667</v>
      </c>
      <c r="S5" s="104">
        <f t="shared" ref="S5:T15" si="1">P5+M5+J5</f>
        <v>13</v>
      </c>
      <c r="T5" s="113">
        <f t="shared" si="1"/>
        <v>15</v>
      </c>
      <c r="U5" s="114">
        <f>S5/T5</f>
        <v>0.8666666666666667</v>
      </c>
      <c r="V5" s="58">
        <v>0.06</v>
      </c>
      <c r="W5" s="58">
        <f>((H5-T5)/T5)*100%</f>
        <v>0.13333333333333333</v>
      </c>
      <c r="X5" s="98">
        <f>7/T5</f>
        <v>0.46666666666666667</v>
      </c>
      <c r="Y5" s="98">
        <v>0.4</v>
      </c>
      <c r="Z5" s="98">
        <v>1</v>
      </c>
      <c r="AA5" s="99"/>
      <c r="AB5" s="99"/>
      <c r="AC5" s="100" t="s">
        <v>109</v>
      </c>
      <c r="AD5" s="109">
        <v>0.81</v>
      </c>
      <c r="AE5" s="170">
        <v>0.9</v>
      </c>
    </row>
    <row r="6" spans="1:31" s="2" customFormat="1" ht="30.6" customHeight="1">
      <c r="A6" s="140"/>
      <c r="B6" s="35"/>
      <c r="C6" s="24"/>
      <c r="D6" s="35"/>
      <c r="E6" s="62" t="s">
        <v>98</v>
      </c>
      <c r="F6" s="71">
        <v>35800</v>
      </c>
      <c r="G6" s="29" t="s">
        <v>103</v>
      </c>
      <c r="H6" s="71">
        <v>11</v>
      </c>
      <c r="I6" s="50"/>
      <c r="J6" s="86"/>
      <c r="K6" s="82"/>
      <c r="L6" s="83"/>
      <c r="M6" s="81"/>
      <c r="N6" s="82"/>
      <c r="O6" s="83"/>
      <c r="P6" s="84">
        <v>7</v>
      </c>
      <c r="Q6" s="84">
        <v>9</v>
      </c>
      <c r="R6" s="85">
        <f t="shared" si="0"/>
        <v>0.77777777777777779</v>
      </c>
      <c r="S6" s="104">
        <f t="shared" si="1"/>
        <v>7</v>
      </c>
      <c r="T6" s="113">
        <f t="shared" si="1"/>
        <v>9</v>
      </c>
      <c r="U6" s="114">
        <f t="shared" ref="U6:U15" si="2">S6/T6</f>
        <v>0.77777777777777779</v>
      </c>
      <c r="V6" s="58">
        <v>0.27</v>
      </c>
      <c r="W6" s="58">
        <f t="shared" ref="W6:W15" si="3">((H6-T6)/T6)*100%</f>
        <v>0.22222222222222221</v>
      </c>
      <c r="X6" s="98">
        <v>0</v>
      </c>
      <c r="Y6" s="98">
        <v>0</v>
      </c>
      <c r="Z6" s="98">
        <v>0</v>
      </c>
      <c r="AA6" s="99"/>
      <c r="AB6" s="99"/>
      <c r="AC6" s="100" t="s">
        <v>110</v>
      </c>
      <c r="AD6" s="109">
        <v>0.87</v>
      </c>
      <c r="AE6" s="170"/>
    </row>
    <row r="7" spans="1:31" s="2" customFormat="1" ht="30.6" customHeight="1">
      <c r="A7" s="140"/>
      <c r="B7" s="35"/>
      <c r="C7" s="24"/>
      <c r="D7" s="35"/>
      <c r="E7" s="62" t="s">
        <v>99</v>
      </c>
      <c r="F7" s="71">
        <v>37198</v>
      </c>
      <c r="G7" s="29" t="s">
        <v>100</v>
      </c>
      <c r="H7" s="71">
        <v>20</v>
      </c>
      <c r="I7" s="50"/>
      <c r="J7" s="86"/>
      <c r="K7" s="82"/>
      <c r="L7" s="83"/>
      <c r="M7" s="81"/>
      <c r="N7" s="82"/>
      <c r="O7" s="83"/>
      <c r="P7" s="84">
        <v>11</v>
      </c>
      <c r="Q7" s="84">
        <v>18</v>
      </c>
      <c r="R7" s="85">
        <f t="shared" si="0"/>
        <v>0.61111111111111116</v>
      </c>
      <c r="S7" s="104">
        <f t="shared" si="1"/>
        <v>11</v>
      </c>
      <c r="T7" s="113">
        <f t="shared" si="1"/>
        <v>18</v>
      </c>
      <c r="U7" s="114">
        <f t="shared" si="2"/>
        <v>0.61111111111111116</v>
      </c>
      <c r="V7" s="58">
        <v>0.35</v>
      </c>
      <c r="W7" s="58">
        <f t="shared" si="3"/>
        <v>0.1111111111111111</v>
      </c>
      <c r="X7" s="98">
        <v>0</v>
      </c>
      <c r="Y7" s="98">
        <v>0.38</v>
      </c>
      <c r="Z7" s="98">
        <v>0.77</v>
      </c>
      <c r="AA7" s="99"/>
      <c r="AB7" s="99"/>
      <c r="AC7" s="100" t="s">
        <v>114</v>
      </c>
      <c r="AD7" s="109">
        <v>0.73</v>
      </c>
      <c r="AE7" s="170"/>
    </row>
    <row r="8" spans="1:31" s="2" customFormat="1" ht="30.6" customHeight="1">
      <c r="A8" s="140"/>
      <c r="B8" s="35" t="s">
        <v>76</v>
      </c>
      <c r="C8" s="24"/>
      <c r="D8" s="35" t="s">
        <v>81</v>
      </c>
      <c r="E8" s="62" t="s">
        <v>9</v>
      </c>
      <c r="F8" s="71">
        <v>35521</v>
      </c>
      <c r="G8" s="29" t="s">
        <v>52</v>
      </c>
      <c r="H8" s="71">
        <v>20</v>
      </c>
      <c r="I8" s="50"/>
      <c r="J8" s="86"/>
      <c r="K8" s="82"/>
      <c r="L8" s="83"/>
      <c r="M8" s="81"/>
      <c r="N8" s="82"/>
      <c r="O8" s="83"/>
      <c r="P8" s="84">
        <v>17</v>
      </c>
      <c r="Q8" s="84">
        <v>19</v>
      </c>
      <c r="R8" s="85">
        <f t="shared" si="0"/>
        <v>0.89473684210526316</v>
      </c>
      <c r="S8" s="104">
        <f t="shared" si="1"/>
        <v>17</v>
      </c>
      <c r="T8" s="113">
        <f t="shared" si="1"/>
        <v>19</v>
      </c>
      <c r="U8" s="114">
        <f t="shared" si="2"/>
        <v>0.89473684210526316</v>
      </c>
      <c r="V8" s="58">
        <v>0.15</v>
      </c>
      <c r="W8" s="58">
        <f t="shared" si="3"/>
        <v>5.2631578947368418E-2</v>
      </c>
      <c r="X8" s="98">
        <f>9/T8</f>
        <v>0.47368421052631576</v>
      </c>
      <c r="Y8" s="98">
        <v>0.78</v>
      </c>
      <c r="Z8" s="98">
        <v>1</v>
      </c>
      <c r="AA8" s="99"/>
      <c r="AB8" s="99"/>
      <c r="AC8" s="100" t="s">
        <v>111</v>
      </c>
      <c r="AD8" s="109">
        <v>0.79</v>
      </c>
      <c r="AE8" s="170"/>
    </row>
    <row r="9" spans="1:31" s="2" customFormat="1" ht="30.6" customHeight="1">
      <c r="A9" s="140"/>
      <c r="B9" s="35"/>
      <c r="C9" s="24"/>
      <c r="D9" s="35"/>
      <c r="E9" s="62" t="s">
        <v>104</v>
      </c>
      <c r="F9" s="71">
        <v>35400</v>
      </c>
      <c r="G9" s="29" t="s">
        <v>105</v>
      </c>
      <c r="H9" s="71">
        <v>6</v>
      </c>
      <c r="I9" s="50"/>
      <c r="J9" s="86"/>
      <c r="K9" s="82"/>
      <c r="L9" s="83"/>
      <c r="M9" s="81"/>
      <c r="N9" s="82"/>
      <c r="O9" s="83"/>
      <c r="P9" s="84">
        <v>6</v>
      </c>
      <c r="Q9" s="84">
        <v>6</v>
      </c>
      <c r="R9" s="85">
        <f t="shared" si="0"/>
        <v>1</v>
      </c>
      <c r="S9" s="104">
        <f t="shared" si="1"/>
        <v>6</v>
      </c>
      <c r="T9" s="113">
        <f t="shared" si="1"/>
        <v>6</v>
      </c>
      <c r="U9" s="114">
        <f t="shared" si="2"/>
        <v>1</v>
      </c>
      <c r="V9" s="58">
        <v>0.33</v>
      </c>
      <c r="W9" s="58">
        <f t="shared" si="3"/>
        <v>0</v>
      </c>
      <c r="X9" s="98">
        <v>0</v>
      </c>
      <c r="Y9" s="98">
        <v>0.17</v>
      </c>
      <c r="Z9" s="98">
        <v>0.86</v>
      </c>
      <c r="AA9" s="99"/>
      <c r="AB9" s="99"/>
      <c r="AC9" s="100" t="s">
        <v>113</v>
      </c>
      <c r="AD9" s="109">
        <v>0.89</v>
      </c>
      <c r="AE9" s="170"/>
    </row>
    <row r="10" spans="1:31" s="2" customFormat="1" ht="30.6" customHeight="1">
      <c r="A10" s="140"/>
      <c r="B10" s="35" t="s">
        <v>76</v>
      </c>
      <c r="C10" s="24"/>
      <c r="D10" s="35" t="s">
        <v>81</v>
      </c>
      <c r="E10" s="63" t="s">
        <v>25</v>
      </c>
      <c r="F10" s="72">
        <v>34031</v>
      </c>
      <c r="G10" s="34" t="s">
        <v>53</v>
      </c>
      <c r="H10" s="72">
        <v>35</v>
      </c>
      <c r="I10" s="50"/>
      <c r="J10" s="87">
        <v>5</v>
      </c>
      <c r="K10" s="88">
        <v>9</v>
      </c>
      <c r="L10" s="85">
        <f t="shared" ref="L10:L14" si="4">J10/K10</f>
        <v>0.55555555555555558</v>
      </c>
      <c r="M10" s="81"/>
      <c r="N10" s="82"/>
      <c r="O10" s="83"/>
      <c r="P10" s="87">
        <v>14</v>
      </c>
      <c r="Q10" s="87">
        <v>18</v>
      </c>
      <c r="R10" s="85">
        <f t="shared" si="0"/>
        <v>0.77777777777777779</v>
      </c>
      <c r="S10" s="104">
        <f t="shared" si="1"/>
        <v>19</v>
      </c>
      <c r="T10" s="113">
        <f>Q10+N10+K10</f>
        <v>27</v>
      </c>
      <c r="U10" s="114">
        <f t="shared" si="2"/>
        <v>0.70370370370370372</v>
      </c>
      <c r="V10" s="58">
        <v>0.06</v>
      </c>
      <c r="W10" s="58">
        <f t="shared" si="3"/>
        <v>0.29629629629629628</v>
      </c>
      <c r="X10" s="98">
        <f>13/T10</f>
        <v>0.48148148148148145</v>
      </c>
      <c r="Y10" s="98">
        <v>0.48</v>
      </c>
      <c r="Z10" s="98">
        <v>1</v>
      </c>
      <c r="AA10" s="99"/>
      <c r="AB10" s="99"/>
      <c r="AC10" s="100" t="s">
        <v>112</v>
      </c>
      <c r="AD10" s="109">
        <v>0.78</v>
      </c>
      <c r="AE10" s="170"/>
    </row>
    <row r="11" spans="1:31" s="2" customFormat="1" ht="30.6" customHeight="1">
      <c r="A11" s="140"/>
      <c r="B11" s="35" t="s">
        <v>76</v>
      </c>
      <c r="C11" s="24"/>
      <c r="D11" s="35" t="s">
        <v>81</v>
      </c>
      <c r="E11" s="63" t="s">
        <v>10</v>
      </c>
      <c r="F11" s="72">
        <v>4984</v>
      </c>
      <c r="G11" s="34" t="s">
        <v>54</v>
      </c>
      <c r="H11" s="72">
        <v>22</v>
      </c>
      <c r="I11" s="50"/>
      <c r="J11" s="87">
        <v>10</v>
      </c>
      <c r="K11" s="88">
        <v>10</v>
      </c>
      <c r="L11" s="85">
        <f t="shared" si="4"/>
        <v>1</v>
      </c>
      <c r="M11" s="81"/>
      <c r="N11" s="82"/>
      <c r="O11" s="83"/>
      <c r="P11" s="87">
        <v>6</v>
      </c>
      <c r="Q11" s="87">
        <v>8</v>
      </c>
      <c r="R11" s="85">
        <f t="shared" si="0"/>
        <v>0.75</v>
      </c>
      <c r="S11" s="104">
        <f t="shared" si="1"/>
        <v>16</v>
      </c>
      <c r="T11" s="113">
        <f t="shared" si="1"/>
        <v>18</v>
      </c>
      <c r="U11" s="114">
        <f t="shared" si="2"/>
        <v>0.88888888888888884</v>
      </c>
      <c r="V11" s="58">
        <v>0.05</v>
      </c>
      <c r="W11" s="58">
        <f t="shared" si="3"/>
        <v>0.22222222222222221</v>
      </c>
      <c r="X11" s="98">
        <v>0.33</v>
      </c>
      <c r="Y11" s="98">
        <v>0</v>
      </c>
      <c r="Z11" s="98">
        <v>0</v>
      </c>
      <c r="AA11" s="99"/>
      <c r="AB11" s="99"/>
      <c r="AC11" s="100" t="s">
        <v>117</v>
      </c>
      <c r="AD11" s="109">
        <v>0.78</v>
      </c>
      <c r="AE11" s="170"/>
    </row>
    <row r="12" spans="1:31" s="2" customFormat="1" ht="30.6" customHeight="1">
      <c r="A12" s="140"/>
      <c r="B12" s="35" t="s">
        <v>76</v>
      </c>
      <c r="C12" s="24"/>
      <c r="D12" s="35" t="s">
        <v>81</v>
      </c>
      <c r="E12" s="63" t="s">
        <v>11</v>
      </c>
      <c r="F12" s="72">
        <v>34030</v>
      </c>
      <c r="G12" s="34" t="s">
        <v>55</v>
      </c>
      <c r="H12" s="72">
        <v>50</v>
      </c>
      <c r="I12" s="50"/>
      <c r="J12" s="87">
        <v>9</v>
      </c>
      <c r="K12" s="88">
        <v>12</v>
      </c>
      <c r="L12" s="85">
        <f t="shared" si="4"/>
        <v>0.75</v>
      </c>
      <c r="M12" s="81"/>
      <c r="N12" s="82"/>
      <c r="O12" s="83"/>
      <c r="P12" s="87">
        <v>28</v>
      </c>
      <c r="Q12" s="87">
        <v>34</v>
      </c>
      <c r="R12" s="85">
        <f t="shared" si="0"/>
        <v>0.82352941176470584</v>
      </c>
      <c r="S12" s="104">
        <f t="shared" si="1"/>
        <v>37</v>
      </c>
      <c r="T12" s="113">
        <f t="shared" si="1"/>
        <v>46</v>
      </c>
      <c r="U12" s="114">
        <f t="shared" si="2"/>
        <v>0.80434782608695654</v>
      </c>
      <c r="V12" s="58">
        <v>0.1</v>
      </c>
      <c r="W12" s="58">
        <f t="shared" si="3"/>
        <v>8.6956521739130432E-2</v>
      </c>
      <c r="X12" s="98">
        <f>14/T12</f>
        <v>0.30434782608695654</v>
      </c>
      <c r="Y12" s="98">
        <v>0.38</v>
      </c>
      <c r="Z12" s="98">
        <v>0.88</v>
      </c>
      <c r="AA12" s="99"/>
      <c r="AB12" s="99"/>
      <c r="AC12" s="100" t="s">
        <v>118</v>
      </c>
      <c r="AD12" s="109">
        <v>0.82</v>
      </c>
      <c r="AE12" s="170"/>
    </row>
    <row r="13" spans="1:31" s="2" customFormat="1" ht="30.6" customHeight="1">
      <c r="A13" s="140"/>
      <c r="B13" s="35" t="s">
        <v>76</v>
      </c>
      <c r="C13" s="24"/>
      <c r="D13" s="35" t="s">
        <v>81</v>
      </c>
      <c r="E13" s="62" t="s">
        <v>12</v>
      </c>
      <c r="F13" s="71">
        <v>38380</v>
      </c>
      <c r="G13" s="29" t="s">
        <v>56</v>
      </c>
      <c r="H13" s="71">
        <v>133</v>
      </c>
      <c r="I13" s="50"/>
      <c r="J13" s="84">
        <v>25</v>
      </c>
      <c r="K13" s="88">
        <v>30</v>
      </c>
      <c r="L13" s="85">
        <f t="shared" si="4"/>
        <v>0.83333333333333337</v>
      </c>
      <c r="M13" s="81"/>
      <c r="N13" s="82"/>
      <c r="O13" s="83"/>
      <c r="P13" s="84">
        <v>65</v>
      </c>
      <c r="Q13" s="84">
        <v>94</v>
      </c>
      <c r="R13" s="85">
        <f t="shared" si="0"/>
        <v>0.69148936170212771</v>
      </c>
      <c r="S13" s="104">
        <f t="shared" si="1"/>
        <v>90</v>
      </c>
      <c r="T13" s="113">
        <f t="shared" si="1"/>
        <v>124</v>
      </c>
      <c r="U13" s="114">
        <f t="shared" si="2"/>
        <v>0.72580645161290325</v>
      </c>
      <c r="V13" s="58">
        <v>0.16</v>
      </c>
      <c r="W13" s="58">
        <f t="shared" si="3"/>
        <v>7.2580645161290328E-2</v>
      </c>
      <c r="X13" s="98">
        <f>91/T13</f>
        <v>0.7338709677419355</v>
      </c>
      <c r="Y13" s="98">
        <v>0.55000000000000004</v>
      </c>
      <c r="Z13" s="98">
        <v>0.95</v>
      </c>
      <c r="AA13" s="99"/>
      <c r="AB13" s="99"/>
      <c r="AC13" s="100" t="s">
        <v>115</v>
      </c>
      <c r="AD13" s="109">
        <v>0.78</v>
      </c>
      <c r="AE13" s="170"/>
    </row>
    <row r="14" spans="1:31" s="2" customFormat="1" ht="30.6" customHeight="1">
      <c r="A14" s="140"/>
      <c r="B14" s="35" t="s">
        <v>76</v>
      </c>
      <c r="C14" s="24"/>
      <c r="D14" s="35" t="s">
        <v>81</v>
      </c>
      <c r="E14" s="63" t="s">
        <v>41</v>
      </c>
      <c r="F14" s="72">
        <v>35340</v>
      </c>
      <c r="G14" s="30" t="s">
        <v>57</v>
      </c>
      <c r="H14" s="72">
        <v>51</v>
      </c>
      <c r="I14" s="50"/>
      <c r="J14" s="87">
        <v>16</v>
      </c>
      <c r="K14" s="88">
        <v>18</v>
      </c>
      <c r="L14" s="85">
        <f t="shared" si="4"/>
        <v>0.88888888888888884</v>
      </c>
      <c r="M14" s="81"/>
      <c r="N14" s="82"/>
      <c r="O14" s="83"/>
      <c r="P14" s="87">
        <v>25</v>
      </c>
      <c r="Q14" s="87">
        <v>28</v>
      </c>
      <c r="R14" s="85">
        <f>P14/Q14</f>
        <v>0.8928571428571429</v>
      </c>
      <c r="S14" s="104">
        <f t="shared" si="1"/>
        <v>41</v>
      </c>
      <c r="T14" s="113">
        <f t="shared" si="1"/>
        <v>46</v>
      </c>
      <c r="U14" s="114">
        <f t="shared" si="2"/>
        <v>0.89130434782608692</v>
      </c>
      <c r="V14" s="58">
        <v>0.02</v>
      </c>
      <c r="W14" s="58">
        <f t="shared" si="3"/>
        <v>0.10869565217391304</v>
      </c>
      <c r="X14" s="98">
        <f>20/T14</f>
        <v>0.43478260869565216</v>
      </c>
      <c r="Y14" s="98">
        <v>0.6</v>
      </c>
      <c r="Z14" s="98">
        <v>0.92</v>
      </c>
      <c r="AA14" s="99"/>
      <c r="AB14" s="99"/>
      <c r="AC14" s="100" t="s">
        <v>116</v>
      </c>
      <c r="AD14" s="109">
        <v>0.75</v>
      </c>
      <c r="AE14" s="170"/>
    </row>
    <row r="15" spans="1:31" s="2" customFormat="1" ht="30.6" customHeight="1">
      <c r="A15" s="140"/>
      <c r="B15" s="29"/>
      <c r="C15" s="24"/>
      <c r="D15" s="29"/>
      <c r="E15" s="63" t="s">
        <v>101</v>
      </c>
      <c r="F15" s="72">
        <v>37890</v>
      </c>
      <c r="G15" s="30" t="s">
        <v>102</v>
      </c>
      <c r="H15" s="72">
        <v>9</v>
      </c>
      <c r="I15" s="50"/>
      <c r="J15" s="86"/>
      <c r="K15" s="82"/>
      <c r="L15" s="83"/>
      <c r="M15" s="81"/>
      <c r="N15" s="82"/>
      <c r="O15" s="83"/>
      <c r="P15" s="84">
        <v>4</v>
      </c>
      <c r="Q15" s="84">
        <v>7</v>
      </c>
      <c r="R15" s="85">
        <f t="shared" ref="R15" si="5">P15/Q15</f>
        <v>0.5714285714285714</v>
      </c>
      <c r="S15" s="104">
        <f t="shared" si="1"/>
        <v>4</v>
      </c>
      <c r="T15" s="113">
        <f t="shared" si="1"/>
        <v>7</v>
      </c>
      <c r="U15" s="114">
        <f t="shared" si="2"/>
        <v>0.5714285714285714</v>
      </c>
      <c r="V15" s="58">
        <v>0.33</v>
      </c>
      <c r="W15" s="58">
        <f t="shared" si="3"/>
        <v>0.2857142857142857</v>
      </c>
      <c r="X15" s="98" t="s">
        <v>48</v>
      </c>
      <c r="Y15" s="98" t="s">
        <v>48</v>
      </c>
      <c r="Z15" s="98" t="s">
        <v>48</v>
      </c>
      <c r="AA15" s="99"/>
      <c r="AB15" s="99"/>
      <c r="AC15" s="100" t="s">
        <v>119</v>
      </c>
      <c r="AD15" s="109">
        <v>0.79</v>
      </c>
      <c r="AE15" s="170"/>
    </row>
    <row r="16" spans="1:31" ht="21.75" customHeight="1">
      <c r="A16" s="140"/>
      <c r="B16" s="15"/>
      <c r="C16" s="151" t="s">
        <v>13</v>
      </c>
      <c r="D16" s="142"/>
      <c r="E16" s="142"/>
      <c r="F16" s="31"/>
      <c r="G16" s="31"/>
      <c r="H16" s="31"/>
      <c r="I16" s="25"/>
      <c r="J16" s="89"/>
      <c r="K16" s="89"/>
      <c r="L16" s="90"/>
      <c r="M16" s="89"/>
      <c r="N16" s="89"/>
      <c r="O16" s="31"/>
      <c r="P16" s="31"/>
      <c r="Q16" s="31"/>
      <c r="R16" s="31"/>
      <c r="S16" s="111"/>
      <c r="T16" s="111"/>
      <c r="U16" s="115"/>
      <c r="V16" s="31"/>
      <c r="W16" s="31"/>
      <c r="X16" s="31"/>
      <c r="Y16" s="31"/>
      <c r="Z16" s="31"/>
      <c r="AA16" s="31"/>
      <c r="AB16" s="31"/>
      <c r="AC16" s="31"/>
      <c r="AD16" s="111"/>
      <c r="AE16" s="111"/>
    </row>
    <row r="17" spans="1:31" s="2" customFormat="1" ht="30.6" customHeight="1">
      <c r="A17" s="140"/>
      <c r="B17" s="35" t="s">
        <v>76</v>
      </c>
      <c r="C17" s="24"/>
      <c r="D17" s="35" t="s">
        <v>81</v>
      </c>
      <c r="E17" s="62" t="s">
        <v>23</v>
      </c>
      <c r="F17" s="71">
        <v>35526</v>
      </c>
      <c r="G17" s="29" t="s">
        <v>23</v>
      </c>
      <c r="H17" s="74">
        <v>23</v>
      </c>
      <c r="I17" s="13"/>
      <c r="J17" s="81"/>
      <c r="K17" s="82"/>
      <c r="L17" s="83"/>
      <c r="M17" s="81"/>
      <c r="N17" s="82"/>
      <c r="O17" s="83"/>
      <c r="P17" s="91">
        <v>10</v>
      </c>
      <c r="Q17" s="57">
        <v>20</v>
      </c>
      <c r="R17" s="85">
        <v>0.5</v>
      </c>
      <c r="S17" s="116">
        <v>10</v>
      </c>
      <c r="T17" s="117">
        <v>20</v>
      </c>
      <c r="U17" s="114">
        <v>0.5</v>
      </c>
      <c r="V17" s="58">
        <v>0.09</v>
      </c>
      <c r="W17" s="58">
        <f>((H17-T17)/T17)*100%</f>
        <v>0.15</v>
      </c>
      <c r="X17" s="98">
        <f>9/T17</f>
        <v>0.45</v>
      </c>
      <c r="Y17" s="98">
        <v>0.05</v>
      </c>
      <c r="Z17" s="98">
        <v>1</v>
      </c>
      <c r="AA17" s="101"/>
      <c r="AB17" s="101"/>
      <c r="AC17" s="73" t="s">
        <v>21</v>
      </c>
      <c r="AD17" s="109">
        <v>0.7</v>
      </c>
      <c r="AE17" s="110">
        <v>0.92</v>
      </c>
    </row>
    <row r="18" spans="1:31" ht="21.75" customHeight="1">
      <c r="A18" s="140"/>
      <c r="B18" s="15"/>
      <c r="C18" s="151" t="s">
        <v>14</v>
      </c>
      <c r="D18" s="142"/>
      <c r="E18" s="142"/>
      <c r="F18" s="31"/>
      <c r="G18" s="31"/>
      <c r="H18" s="31"/>
      <c r="I18" s="25"/>
      <c r="J18" s="89"/>
      <c r="K18" s="89"/>
      <c r="L18" s="90"/>
      <c r="M18" s="89"/>
      <c r="N18" s="89"/>
      <c r="O18" s="31"/>
      <c r="P18" s="31"/>
      <c r="Q18" s="31"/>
      <c r="R18" s="31"/>
      <c r="S18" s="111"/>
      <c r="T18" s="111"/>
      <c r="U18" s="115"/>
      <c r="V18" s="31"/>
      <c r="W18" s="31"/>
      <c r="X18" s="31"/>
      <c r="Y18" s="31"/>
      <c r="Z18" s="31"/>
      <c r="AA18" s="31"/>
      <c r="AB18" s="31"/>
      <c r="AC18" s="31"/>
      <c r="AD18" s="111"/>
      <c r="AE18" s="111"/>
    </row>
    <row r="19" spans="1:31" s="2" customFormat="1" ht="30.6" customHeight="1" thickBot="1">
      <c r="A19" s="141"/>
      <c r="B19" s="35" t="s">
        <v>76</v>
      </c>
      <c r="C19" s="24"/>
      <c r="D19" s="35" t="s">
        <v>81</v>
      </c>
      <c r="E19" s="62" t="s">
        <v>15</v>
      </c>
      <c r="F19" s="71">
        <v>35044</v>
      </c>
      <c r="G19" s="29" t="s">
        <v>15</v>
      </c>
      <c r="H19" s="74">
        <v>6</v>
      </c>
      <c r="I19" s="13"/>
      <c r="J19" s="81"/>
      <c r="K19" s="82"/>
      <c r="L19" s="83"/>
      <c r="M19" s="81"/>
      <c r="N19" s="82"/>
      <c r="O19" s="83"/>
      <c r="P19" s="91">
        <v>1</v>
      </c>
      <c r="Q19" s="57">
        <v>6</v>
      </c>
      <c r="R19" s="85">
        <f t="shared" ref="R19" si="6">P19/Q19</f>
        <v>0.16666666666666666</v>
      </c>
      <c r="S19" s="116">
        <f>P19</f>
        <v>1</v>
      </c>
      <c r="T19" s="117">
        <f>Q19</f>
        <v>6</v>
      </c>
      <c r="U19" s="114">
        <f>R19</f>
        <v>0.16666666666666666</v>
      </c>
      <c r="V19" s="58">
        <v>0</v>
      </c>
      <c r="W19" s="58">
        <v>0</v>
      </c>
      <c r="X19" s="74" t="s">
        <v>21</v>
      </c>
      <c r="Y19" s="74" t="s">
        <v>21</v>
      </c>
      <c r="Z19" s="98">
        <v>0.95</v>
      </c>
      <c r="AA19" s="101"/>
      <c r="AB19" s="101"/>
      <c r="AC19" s="73" t="s">
        <v>21</v>
      </c>
      <c r="AD19" s="109" t="s">
        <v>48</v>
      </c>
      <c r="AE19" s="110">
        <v>0.92</v>
      </c>
    </row>
    <row r="20" spans="1:31" ht="21.75" customHeight="1">
      <c r="A20" s="169" t="s">
        <v>132</v>
      </c>
      <c r="B20" s="15"/>
      <c r="C20" s="142" t="s">
        <v>31</v>
      </c>
      <c r="D20" s="142"/>
      <c r="E20" s="142"/>
      <c r="F20" s="31"/>
      <c r="G20" s="31"/>
      <c r="H20" s="31"/>
      <c r="I20" s="25"/>
      <c r="J20" s="89"/>
      <c r="K20" s="89"/>
      <c r="L20" s="92"/>
      <c r="M20" s="89"/>
      <c r="N20" s="89"/>
      <c r="O20" s="31"/>
      <c r="P20" s="31"/>
      <c r="Q20" s="31"/>
      <c r="R20" s="31"/>
      <c r="S20" s="111"/>
      <c r="T20" s="111"/>
      <c r="U20" s="115"/>
      <c r="V20" s="31"/>
      <c r="W20" s="31"/>
      <c r="X20" s="31"/>
      <c r="Y20" s="31"/>
      <c r="Z20" s="31"/>
      <c r="AA20" s="31"/>
      <c r="AB20" s="31"/>
      <c r="AC20" s="31"/>
      <c r="AD20" s="111"/>
      <c r="AE20" s="111"/>
    </row>
    <row r="21" spans="1:31" ht="38.549999999999997" customHeight="1">
      <c r="A21" s="140"/>
      <c r="B21" s="35" t="s">
        <v>76</v>
      </c>
      <c r="C21" s="15"/>
      <c r="D21" s="35" t="s">
        <v>81</v>
      </c>
      <c r="E21" s="61" t="s">
        <v>63</v>
      </c>
      <c r="F21" s="69">
        <v>34798</v>
      </c>
      <c r="G21" s="16" t="s">
        <v>60</v>
      </c>
      <c r="H21" s="73">
        <v>32</v>
      </c>
      <c r="J21" s="81"/>
      <c r="K21" s="82"/>
      <c r="L21" s="83"/>
      <c r="M21" s="81"/>
      <c r="N21" s="82"/>
      <c r="O21" s="83"/>
      <c r="P21" s="93">
        <v>27</v>
      </c>
      <c r="Q21" s="94">
        <v>27</v>
      </c>
      <c r="R21" s="95">
        <f t="shared" ref="R21:R31" si="7">P21/Q21</f>
        <v>1</v>
      </c>
      <c r="S21" s="104">
        <f t="shared" ref="S21:T32" si="8">P21+M21+J21</f>
        <v>27</v>
      </c>
      <c r="T21" s="105">
        <f t="shared" si="8"/>
        <v>27</v>
      </c>
      <c r="U21" s="106">
        <f t="shared" ref="U21:U32" si="9">S21/T21</f>
        <v>1</v>
      </c>
      <c r="V21" s="58">
        <v>0.16</v>
      </c>
      <c r="W21" s="58">
        <f>((H21-T21)/T21)*100%</f>
        <v>0.18518518518518517</v>
      </c>
      <c r="X21" s="59">
        <f>14/T21</f>
        <v>0.51851851851851849</v>
      </c>
      <c r="Y21" s="59">
        <v>0.52</v>
      </c>
      <c r="Z21" s="59">
        <v>1</v>
      </c>
      <c r="AA21" s="59">
        <v>0.87</v>
      </c>
      <c r="AB21" s="59">
        <v>0.84</v>
      </c>
      <c r="AC21" s="73" t="s">
        <v>21</v>
      </c>
      <c r="AD21" s="107">
        <v>0.71</v>
      </c>
      <c r="AE21" s="107">
        <v>0.87</v>
      </c>
    </row>
    <row r="22" spans="1:31" ht="38.549999999999997" customHeight="1">
      <c r="A22" s="140"/>
      <c r="B22" s="35" t="s">
        <v>76</v>
      </c>
      <c r="C22" s="15"/>
      <c r="D22" s="35" t="s">
        <v>81</v>
      </c>
      <c r="E22" s="61" t="s">
        <v>130</v>
      </c>
      <c r="F22" s="69">
        <v>34568</v>
      </c>
      <c r="G22" s="16" t="s">
        <v>71</v>
      </c>
      <c r="H22" s="73">
        <v>83</v>
      </c>
      <c r="J22" s="81"/>
      <c r="K22" s="82"/>
      <c r="L22" s="83"/>
      <c r="M22" s="96">
        <v>2</v>
      </c>
      <c r="N22" s="94">
        <v>2</v>
      </c>
      <c r="O22" s="95">
        <f>M22/N22</f>
        <v>1</v>
      </c>
      <c r="P22" s="93">
        <v>63</v>
      </c>
      <c r="Q22" s="94">
        <v>69</v>
      </c>
      <c r="R22" s="95">
        <f t="shared" si="7"/>
        <v>0.91304347826086951</v>
      </c>
      <c r="S22" s="104">
        <f t="shared" si="8"/>
        <v>65</v>
      </c>
      <c r="T22" s="105">
        <f t="shared" si="8"/>
        <v>71</v>
      </c>
      <c r="U22" s="106">
        <f t="shared" si="9"/>
        <v>0.91549295774647887</v>
      </c>
      <c r="V22" s="58">
        <v>0.06</v>
      </c>
      <c r="W22" s="58">
        <f>((H22-T22)/H22)*100%</f>
        <v>0.14457831325301204</v>
      </c>
      <c r="X22" s="60">
        <f>47/T22</f>
        <v>0.6619718309859155</v>
      </c>
      <c r="Y22" s="73" t="s">
        <v>21</v>
      </c>
      <c r="Z22" s="60">
        <v>0.99</v>
      </c>
      <c r="AA22" s="60">
        <v>1</v>
      </c>
      <c r="AB22" s="60">
        <v>0.96</v>
      </c>
      <c r="AC22" s="73" t="s">
        <v>21</v>
      </c>
      <c r="AD22" s="107">
        <f>(66%+88%+73%)/3</f>
        <v>0.75666666666666671</v>
      </c>
      <c r="AE22" s="108">
        <v>0.89</v>
      </c>
    </row>
    <row r="23" spans="1:31" ht="38.549999999999997" customHeight="1">
      <c r="A23" s="140"/>
      <c r="B23" s="35" t="s">
        <v>76</v>
      </c>
      <c r="C23" s="15"/>
      <c r="D23" s="35" t="s">
        <v>81</v>
      </c>
      <c r="E23" s="61" t="s">
        <v>33</v>
      </c>
      <c r="F23" s="69">
        <v>35067</v>
      </c>
      <c r="G23" s="16" t="s">
        <v>58</v>
      </c>
      <c r="H23" s="73">
        <v>47</v>
      </c>
      <c r="I23" s="6"/>
      <c r="J23" s="81"/>
      <c r="K23" s="82"/>
      <c r="L23" s="83"/>
      <c r="M23" s="81"/>
      <c r="N23" s="82"/>
      <c r="O23" s="83"/>
      <c r="P23" s="93">
        <v>33</v>
      </c>
      <c r="Q23" s="94">
        <v>33</v>
      </c>
      <c r="R23" s="95">
        <f t="shared" si="7"/>
        <v>1</v>
      </c>
      <c r="S23" s="104">
        <f t="shared" si="8"/>
        <v>33</v>
      </c>
      <c r="T23" s="105">
        <f t="shared" si="8"/>
        <v>33</v>
      </c>
      <c r="U23" s="106">
        <f t="shared" si="9"/>
        <v>1</v>
      </c>
      <c r="V23" s="58">
        <v>0.19</v>
      </c>
      <c r="W23" s="58">
        <f>((H23-T23)/H23)*100%</f>
        <v>0.2978723404255319</v>
      </c>
      <c r="X23" s="59">
        <f>7/T23</f>
        <v>0.21212121212121213</v>
      </c>
      <c r="Y23" s="59">
        <v>0.42</v>
      </c>
      <c r="Z23" s="60">
        <v>0.92</v>
      </c>
      <c r="AA23" s="59">
        <v>0.93</v>
      </c>
      <c r="AB23" s="59">
        <v>0.4</v>
      </c>
      <c r="AC23" s="73" t="s">
        <v>21</v>
      </c>
      <c r="AD23" s="107">
        <v>0.69</v>
      </c>
      <c r="AE23" s="108">
        <v>0.86</v>
      </c>
    </row>
    <row r="24" spans="1:31" ht="38.549999999999997" customHeight="1">
      <c r="A24" s="140"/>
      <c r="B24" s="35" t="s">
        <v>76</v>
      </c>
      <c r="C24" s="15"/>
      <c r="D24" s="35" t="s">
        <v>81</v>
      </c>
      <c r="E24" s="61" t="s">
        <v>66</v>
      </c>
      <c r="F24" s="69">
        <v>28763</v>
      </c>
      <c r="G24" s="16" t="s">
        <v>59</v>
      </c>
      <c r="H24" s="73">
        <v>29</v>
      </c>
      <c r="J24" s="81"/>
      <c r="K24" s="82"/>
      <c r="L24" s="83"/>
      <c r="M24" s="81"/>
      <c r="N24" s="82"/>
      <c r="O24" s="83"/>
      <c r="P24" s="93">
        <v>18</v>
      </c>
      <c r="Q24" s="94">
        <v>22</v>
      </c>
      <c r="R24" s="95">
        <f t="shared" si="7"/>
        <v>0.81818181818181823</v>
      </c>
      <c r="S24" s="104">
        <f t="shared" si="8"/>
        <v>18</v>
      </c>
      <c r="T24" s="105">
        <f t="shared" si="8"/>
        <v>22</v>
      </c>
      <c r="U24" s="106">
        <f t="shared" si="9"/>
        <v>0.81818181818181823</v>
      </c>
      <c r="V24" s="58">
        <v>0.14000000000000001</v>
      </c>
      <c r="W24" s="58">
        <f>((H24-T24)/H24)*100%</f>
        <v>0.2413793103448276</v>
      </c>
      <c r="X24" s="60">
        <v>0.2</v>
      </c>
      <c r="Y24" s="60">
        <v>0.09</v>
      </c>
      <c r="Z24" s="60">
        <v>0.88</v>
      </c>
      <c r="AA24" s="60">
        <v>0.88</v>
      </c>
      <c r="AB24" s="60">
        <v>0.73</v>
      </c>
      <c r="AC24" s="73" t="s">
        <v>21</v>
      </c>
      <c r="AD24" s="107">
        <v>0.63</v>
      </c>
      <c r="AE24" s="108">
        <v>0.86</v>
      </c>
    </row>
    <row r="25" spans="1:31" ht="38.549999999999997" customHeight="1">
      <c r="A25" s="140"/>
      <c r="B25" s="35" t="s">
        <v>76</v>
      </c>
      <c r="C25" s="15"/>
      <c r="D25" s="35" t="s">
        <v>81</v>
      </c>
      <c r="E25" s="61" t="s">
        <v>34</v>
      </c>
      <c r="F25" s="69">
        <v>37838</v>
      </c>
      <c r="G25" s="16" t="s">
        <v>84</v>
      </c>
      <c r="H25" s="73">
        <v>26</v>
      </c>
      <c r="J25" s="81"/>
      <c r="K25" s="82"/>
      <c r="L25" s="83"/>
      <c r="M25" s="96">
        <v>1</v>
      </c>
      <c r="N25" s="94">
        <v>1</v>
      </c>
      <c r="O25" s="97">
        <f>M25/N25</f>
        <v>1</v>
      </c>
      <c r="P25" s="93">
        <v>24</v>
      </c>
      <c r="Q25" s="94">
        <v>25</v>
      </c>
      <c r="R25" s="95">
        <f t="shared" si="7"/>
        <v>0.96</v>
      </c>
      <c r="S25" s="104">
        <f t="shared" si="8"/>
        <v>25</v>
      </c>
      <c r="T25" s="105">
        <f t="shared" si="8"/>
        <v>26</v>
      </c>
      <c r="U25" s="106">
        <f t="shared" si="9"/>
        <v>0.96153846153846156</v>
      </c>
      <c r="V25" s="58">
        <v>0.08</v>
      </c>
      <c r="W25" s="58">
        <f t="shared" ref="W25:W30" si="10">((H25-T25)/T25)*100%</f>
        <v>0</v>
      </c>
      <c r="X25" s="60">
        <f>8/T25</f>
        <v>0.30769230769230771</v>
      </c>
      <c r="Y25" s="60">
        <v>0.57999999999999996</v>
      </c>
      <c r="Z25" s="60">
        <v>1</v>
      </c>
      <c r="AA25" s="60">
        <v>1</v>
      </c>
      <c r="AB25" s="60">
        <v>0.61</v>
      </c>
      <c r="AC25" s="73" t="s">
        <v>21</v>
      </c>
      <c r="AD25" s="107">
        <v>0.7</v>
      </c>
      <c r="AE25" s="108">
        <v>0.84</v>
      </c>
    </row>
    <row r="26" spans="1:31" ht="38.549999999999997" customHeight="1">
      <c r="A26" s="140"/>
      <c r="B26" s="35" t="s">
        <v>76</v>
      </c>
      <c r="C26" s="15"/>
      <c r="D26" s="35" t="s">
        <v>81</v>
      </c>
      <c r="E26" s="61" t="s">
        <v>38</v>
      </c>
      <c r="F26" s="69">
        <v>28763</v>
      </c>
      <c r="G26" s="16" t="s">
        <v>61</v>
      </c>
      <c r="H26" s="73">
        <v>16</v>
      </c>
      <c r="J26" s="81"/>
      <c r="K26" s="82"/>
      <c r="L26" s="83"/>
      <c r="M26" s="81"/>
      <c r="N26" s="82"/>
      <c r="O26" s="83"/>
      <c r="P26" s="93">
        <v>7</v>
      </c>
      <c r="Q26" s="94">
        <v>7</v>
      </c>
      <c r="R26" s="95">
        <f t="shared" si="7"/>
        <v>1</v>
      </c>
      <c r="S26" s="104">
        <f t="shared" si="8"/>
        <v>7</v>
      </c>
      <c r="T26" s="105">
        <f t="shared" si="8"/>
        <v>7</v>
      </c>
      <c r="U26" s="106">
        <f t="shared" si="9"/>
        <v>1</v>
      </c>
      <c r="V26" s="58">
        <v>0.81</v>
      </c>
      <c r="W26" s="58">
        <f t="shared" si="10"/>
        <v>1.2857142857142858</v>
      </c>
      <c r="X26" s="60">
        <f>1/T26</f>
        <v>0.14285714285714285</v>
      </c>
      <c r="Y26" s="60">
        <v>0.38</v>
      </c>
      <c r="Z26" s="60">
        <v>1</v>
      </c>
      <c r="AA26" s="60">
        <v>0.88</v>
      </c>
      <c r="AB26" s="60">
        <v>0.73</v>
      </c>
      <c r="AC26" s="73" t="s">
        <v>21</v>
      </c>
      <c r="AD26" s="107">
        <v>0.86</v>
      </c>
      <c r="AE26" s="107">
        <v>0.87</v>
      </c>
    </row>
    <row r="27" spans="1:31" ht="38.549999999999997" customHeight="1">
      <c r="A27" s="140"/>
      <c r="B27" s="35" t="s">
        <v>76</v>
      </c>
      <c r="C27" s="15"/>
      <c r="D27" s="35" t="s">
        <v>81</v>
      </c>
      <c r="E27" s="61" t="s">
        <v>35</v>
      </c>
      <c r="F27" s="69">
        <v>36382</v>
      </c>
      <c r="G27" s="16" t="s">
        <v>85</v>
      </c>
      <c r="H27" s="73">
        <v>72</v>
      </c>
      <c r="J27" s="81"/>
      <c r="K27" s="82"/>
      <c r="L27" s="83"/>
      <c r="M27" s="81"/>
      <c r="N27" s="82"/>
      <c r="O27" s="83"/>
      <c r="P27" s="93">
        <v>67</v>
      </c>
      <c r="Q27" s="94">
        <v>69</v>
      </c>
      <c r="R27" s="95">
        <f t="shared" si="7"/>
        <v>0.97101449275362317</v>
      </c>
      <c r="S27" s="104">
        <f t="shared" si="8"/>
        <v>67</v>
      </c>
      <c r="T27" s="105">
        <f t="shared" si="8"/>
        <v>69</v>
      </c>
      <c r="U27" s="106">
        <f t="shared" si="9"/>
        <v>0.97101449275362317</v>
      </c>
      <c r="V27" s="58">
        <v>0.15</v>
      </c>
      <c r="W27" s="58">
        <f t="shared" si="10"/>
        <v>4.3478260869565216E-2</v>
      </c>
      <c r="X27" s="60">
        <f>18/T27</f>
        <v>0.2608695652173913</v>
      </c>
      <c r="Y27" s="60">
        <v>0.17</v>
      </c>
      <c r="Z27" s="60">
        <v>0.93</v>
      </c>
      <c r="AA27" s="60">
        <v>0.97</v>
      </c>
      <c r="AB27" s="60">
        <v>0.84</v>
      </c>
      <c r="AC27" s="73" t="s">
        <v>21</v>
      </c>
      <c r="AD27" s="107">
        <v>0.72</v>
      </c>
      <c r="AE27" s="108">
        <v>0.84</v>
      </c>
    </row>
    <row r="28" spans="1:31" ht="38.549999999999997" customHeight="1">
      <c r="A28" s="140"/>
      <c r="B28" s="35" t="s">
        <v>76</v>
      </c>
      <c r="C28" s="15"/>
      <c r="D28" s="35" t="s">
        <v>81</v>
      </c>
      <c r="E28" s="61" t="s">
        <v>78</v>
      </c>
      <c r="F28" s="69">
        <v>36630</v>
      </c>
      <c r="G28" s="16" t="s">
        <v>62</v>
      </c>
      <c r="H28" s="73">
        <v>25</v>
      </c>
      <c r="J28" s="81"/>
      <c r="K28" s="82"/>
      <c r="L28" s="83"/>
      <c r="M28" s="96">
        <v>1</v>
      </c>
      <c r="N28" s="94">
        <v>1</v>
      </c>
      <c r="O28" s="95">
        <f>M28/N28</f>
        <v>1</v>
      </c>
      <c r="P28" s="93">
        <v>11</v>
      </c>
      <c r="Q28" s="94">
        <v>19</v>
      </c>
      <c r="R28" s="95">
        <f t="shared" si="7"/>
        <v>0.57894736842105265</v>
      </c>
      <c r="S28" s="104">
        <f t="shared" si="8"/>
        <v>12</v>
      </c>
      <c r="T28" s="105">
        <f t="shared" si="8"/>
        <v>20</v>
      </c>
      <c r="U28" s="106">
        <f t="shared" si="9"/>
        <v>0.6</v>
      </c>
      <c r="V28" s="58">
        <v>0.16</v>
      </c>
      <c r="W28" s="58">
        <f t="shared" si="10"/>
        <v>0.25</v>
      </c>
      <c r="X28" s="60">
        <v>0.28999999999999998</v>
      </c>
      <c r="Y28" s="60">
        <v>0.32</v>
      </c>
      <c r="Z28" s="60">
        <v>1</v>
      </c>
      <c r="AA28" s="60">
        <v>1</v>
      </c>
      <c r="AB28" s="60">
        <v>0.79</v>
      </c>
      <c r="AC28" s="73" t="s">
        <v>21</v>
      </c>
      <c r="AD28" s="107">
        <v>0.7</v>
      </c>
      <c r="AE28" s="107">
        <v>0.87</v>
      </c>
    </row>
    <row r="29" spans="1:31" ht="38.549999999999997" customHeight="1">
      <c r="A29" s="140"/>
      <c r="B29" s="35" t="s">
        <v>76</v>
      </c>
      <c r="C29" s="15"/>
      <c r="D29" s="35" t="s">
        <v>81</v>
      </c>
      <c r="E29" s="61" t="s">
        <v>36</v>
      </c>
      <c r="F29" s="69">
        <v>35106</v>
      </c>
      <c r="G29" s="16" t="s">
        <v>92</v>
      </c>
      <c r="H29" s="73">
        <v>58</v>
      </c>
      <c r="J29" s="81"/>
      <c r="K29" s="82"/>
      <c r="L29" s="83"/>
      <c r="M29" s="96">
        <v>1</v>
      </c>
      <c r="N29" s="94">
        <v>1</v>
      </c>
      <c r="O29" s="95">
        <f>M29/N29</f>
        <v>1</v>
      </c>
      <c r="P29" s="93">
        <v>46</v>
      </c>
      <c r="Q29" s="94">
        <v>48</v>
      </c>
      <c r="R29" s="95">
        <f t="shared" si="7"/>
        <v>0.95833333333333337</v>
      </c>
      <c r="S29" s="104">
        <f t="shared" si="8"/>
        <v>47</v>
      </c>
      <c r="T29" s="105">
        <f t="shared" si="8"/>
        <v>49</v>
      </c>
      <c r="U29" s="106">
        <f t="shared" si="9"/>
        <v>0.95918367346938771</v>
      </c>
      <c r="V29" s="58">
        <v>0.03</v>
      </c>
      <c r="W29" s="58">
        <f t="shared" si="10"/>
        <v>0.18367346938775511</v>
      </c>
      <c r="X29" s="60">
        <v>0.37</v>
      </c>
      <c r="Y29" s="60">
        <v>0.48</v>
      </c>
      <c r="Z29" s="59">
        <v>0.98</v>
      </c>
      <c r="AA29" s="59">
        <v>0.98</v>
      </c>
      <c r="AB29" s="59">
        <v>0.57999999999999996</v>
      </c>
      <c r="AC29" s="73" t="s">
        <v>21</v>
      </c>
      <c r="AD29" s="107">
        <f>(75%+85%)/2</f>
        <v>0.8</v>
      </c>
      <c r="AE29" s="107">
        <v>0.87</v>
      </c>
    </row>
    <row r="30" spans="1:31" ht="38.549999999999997" customHeight="1">
      <c r="A30" s="140"/>
      <c r="B30" s="35" t="s">
        <v>76</v>
      </c>
      <c r="C30" s="15"/>
      <c r="D30" s="35" t="s">
        <v>81</v>
      </c>
      <c r="E30" s="61" t="s">
        <v>37</v>
      </c>
      <c r="F30" s="69">
        <v>36729</v>
      </c>
      <c r="G30" s="16" t="s">
        <v>82</v>
      </c>
      <c r="H30" s="73">
        <v>59</v>
      </c>
      <c r="J30" s="81"/>
      <c r="K30" s="82"/>
      <c r="L30" s="83"/>
      <c r="M30" s="96">
        <v>1</v>
      </c>
      <c r="N30" s="94">
        <v>1</v>
      </c>
      <c r="O30" s="95">
        <f>M30/N30</f>
        <v>1</v>
      </c>
      <c r="P30" s="93">
        <v>50</v>
      </c>
      <c r="Q30" s="94">
        <v>52</v>
      </c>
      <c r="R30" s="95">
        <f t="shared" si="7"/>
        <v>0.96153846153846156</v>
      </c>
      <c r="S30" s="104">
        <f t="shared" si="8"/>
        <v>51</v>
      </c>
      <c r="T30" s="105">
        <f t="shared" si="8"/>
        <v>53</v>
      </c>
      <c r="U30" s="106">
        <f t="shared" si="9"/>
        <v>0.96226415094339623</v>
      </c>
      <c r="V30" s="58">
        <v>0.03</v>
      </c>
      <c r="W30" s="58">
        <f t="shared" si="10"/>
        <v>0.11320754716981132</v>
      </c>
      <c r="X30" s="60">
        <f>25/T30</f>
        <v>0.47169811320754718</v>
      </c>
      <c r="Y30" s="60">
        <v>0.42</v>
      </c>
      <c r="Z30" s="60">
        <v>0.93</v>
      </c>
      <c r="AA30" s="60">
        <v>1</v>
      </c>
      <c r="AB30" s="60">
        <v>0.38</v>
      </c>
      <c r="AC30" s="73" t="s">
        <v>21</v>
      </c>
      <c r="AD30" s="107">
        <f>(57%+73%)/2</f>
        <v>0.64999999999999991</v>
      </c>
      <c r="AE30" s="108">
        <v>0.84</v>
      </c>
    </row>
    <row r="31" spans="1:31" ht="38.549999999999997" customHeight="1">
      <c r="A31" s="140"/>
      <c r="B31" s="35"/>
      <c r="C31" s="33"/>
      <c r="D31" s="35"/>
      <c r="E31" s="61" t="s">
        <v>90</v>
      </c>
      <c r="F31" s="69">
        <v>35217</v>
      </c>
      <c r="G31" s="16" t="s">
        <v>91</v>
      </c>
      <c r="H31" s="73">
        <v>10</v>
      </c>
      <c r="J31" s="81"/>
      <c r="K31" s="82"/>
      <c r="L31" s="83"/>
      <c r="M31" s="81"/>
      <c r="N31" s="82"/>
      <c r="O31" s="83"/>
      <c r="P31" s="93">
        <v>10</v>
      </c>
      <c r="Q31" s="94">
        <v>10</v>
      </c>
      <c r="R31" s="95">
        <f t="shared" si="7"/>
        <v>1</v>
      </c>
      <c r="S31" s="104">
        <f t="shared" si="8"/>
        <v>10</v>
      </c>
      <c r="T31" s="105">
        <f t="shared" si="8"/>
        <v>10</v>
      </c>
      <c r="U31" s="106">
        <f t="shared" si="9"/>
        <v>1</v>
      </c>
      <c r="V31" s="58">
        <v>0.5</v>
      </c>
      <c r="W31" s="58">
        <f>((H31-T31)/H31)*100%</f>
        <v>0</v>
      </c>
      <c r="X31" s="73" t="s">
        <v>21</v>
      </c>
      <c r="Y31" s="73" t="s">
        <v>21</v>
      </c>
      <c r="Z31" s="102">
        <v>0.96</v>
      </c>
      <c r="AA31" s="60">
        <v>0.88</v>
      </c>
      <c r="AB31" s="60">
        <v>0.75</v>
      </c>
      <c r="AC31" s="73" t="s">
        <v>21</v>
      </c>
      <c r="AD31" s="107">
        <v>0.72</v>
      </c>
      <c r="AE31" s="108">
        <v>1</v>
      </c>
    </row>
    <row r="32" spans="1:31" ht="38.549999999999997" customHeight="1">
      <c r="A32" s="140"/>
      <c r="B32" s="35" t="s">
        <v>76</v>
      </c>
      <c r="C32" s="33"/>
      <c r="D32" s="35" t="s">
        <v>81</v>
      </c>
      <c r="E32" s="61" t="s">
        <v>89</v>
      </c>
      <c r="F32" s="69">
        <v>34537</v>
      </c>
      <c r="G32" s="16" t="s">
        <v>72</v>
      </c>
      <c r="H32" s="73">
        <v>11</v>
      </c>
      <c r="J32" s="81"/>
      <c r="K32" s="82"/>
      <c r="L32" s="83"/>
      <c r="M32" s="81"/>
      <c r="N32" s="82"/>
      <c r="O32" s="83"/>
      <c r="P32" s="93">
        <v>8</v>
      </c>
      <c r="Q32" s="94">
        <v>9</v>
      </c>
      <c r="R32" s="95">
        <f>P32/Q32</f>
        <v>0.88888888888888884</v>
      </c>
      <c r="S32" s="104">
        <f t="shared" si="8"/>
        <v>8</v>
      </c>
      <c r="T32" s="105">
        <f t="shared" si="8"/>
        <v>9</v>
      </c>
      <c r="U32" s="106">
        <f t="shared" si="9"/>
        <v>0.88888888888888884</v>
      </c>
      <c r="V32" s="58">
        <v>0.27</v>
      </c>
      <c r="W32" s="58">
        <f>((H32-T32)/H32)*100%</f>
        <v>0.18181818181818182</v>
      </c>
      <c r="X32" s="60">
        <f>5/T32</f>
        <v>0.55555555555555558</v>
      </c>
      <c r="Y32" s="60">
        <v>0.56000000000000005</v>
      </c>
      <c r="Z32" s="102">
        <v>0.79</v>
      </c>
      <c r="AA32" s="60">
        <v>0.83</v>
      </c>
      <c r="AB32" s="60">
        <v>0.74</v>
      </c>
      <c r="AC32" s="73" t="s">
        <v>21</v>
      </c>
      <c r="AD32" s="107">
        <v>0.84</v>
      </c>
      <c r="AE32" s="108">
        <v>1</v>
      </c>
    </row>
    <row r="33" spans="1:31" ht="21.75" customHeight="1">
      <c r="A33" s="140"/>
      <c r="B33" s="15"/>
      <c r="C33" s="142" t="s">
        <v>32</v>
      </c>
      <c r="D33" s="142"/>
      <c r="E33" s="142"/>
      <c r="F33" s="31"/>
      <c r="G33" s="31"/>
      <c r="H33" s="31"/>
      <c r="I33" s="25"/>
      <c r="J33" s="89"/>
      <c r="K33" s="89"/>
      <c r="L33" s="92"/>
      <c r="M33" s="89"/>
      <c r="N33" s="89"/>
      <c r="O33" s="31"/>
      <c r="P33" s="31"/>
      <c r="Q33" s="31"/>
      <c r="R33" s="31"/>
      <c r="S33" s="111"/>
      <c r="T33" s="118"/>
      <c r="U33" s="115"/>
      <c r="V33" s="31"/>
      <c r="W33" s="31"/>
      <c r="X33" s="31"/>
      <c r="Y33" s="31"/>
      <c r="Z33" s="31"/>
      <c r="AA33" s="31"/>
      <c r="AB33" s="31"/>
      <c r="AC33" s="31"/>
      <c r="AD33" s="111"/>
      <c r="AE33" s="112"/>
    </row>
    <row r="34" spans="1:31" ht="36" customHeight="1">
      <c r="A34" s="140"/>
      <c r="B34" s="35" t="s">
        <v>76</v>
      </c>
      <c r="C34" s="15"/>
      <c r="D34" s="35" t="s">
        <v>81</v>
      </c>
      <c r="E34" s="61" t="s">
        <v>16</v>
      </c>
      <c r="F34" s="69">
        <v>21947</v>
      </c>
      <c r="G34" s="36" t="s">
        <v>96</v>
      </c>
      <c r="H34" s="73">
        <v>96</v>
      </c>
      <c r="J34" s="81"/>
      <c r="K34" s="82"/>
      <c r="L34" s="83"/>
      <c r="M34" s="81"/>
      <c r="N34" s="82"/>
      <c r="O34" s="83"/>
      <c r="P34" s="93">
        <v>93</v>
      </c>
      <c r="Q34" s="94">
        <v>93</v>
      </c>
      <c r="R34" s="95">
        <f>P34/Q34</f>
        <v>1</v>
      </c>
      <c r="S34" s="104">
        <v>93</v>
      </c>
      <c r="T34" s="105">
        <f>Q34+N34+K34</f>
        <v>93</v>
      </c>
      <c r="U34" s="106">
        <f t="shared" ref="U34:U44" si="11">S34/T34</f>
        <v>1</v>
      </c>
      <c r="V34" s="58">
        <v>0.1</v>
      </c>
      <c r="W34" s="58">
        <f t="shared" ref="W34:W43" si="12">((H34-T34)/T34)*100%</f>
        <v>3.2258064516129031E-2</v>
      </c>
      <c r="X34" s="73" t="s">
        <v>21</v>
      </c>
      <c r="Y34" s="73" t="s">
        <v>21</v>
      </c>
      <c r="Z34" s="60">
        <v>1</v>
      </c>
      <c r="AA34" s="60">
        <v>0.86</v>
      </c>
      <c r="AB34" s="60">
        <v>0.93</v>
      </c>
      <c r="AC34" s="73" t="s">
        <v>21</v>
      </c>
      <c r="AD34" s="107">
        <f>(62%+61%+86%+74%+71%)/5</f>
        <v>0.70799999999999996</v>
      </c>
      <c r="AE34" s="108">
        <v>0.89</v>
      </c>
    </row>
    <row r="35" spans="1:31" ht="36" customHeight="1">
      <c r="A35" s="140"/>
      <c r="B35" s="35"/>
      <c r="C35" s="15"/>
      <c r="D35" s="35"/>
      <c r="E35" s="61" t="s">
        <v>121</v>
      </c>
      <c r="F35" s="69">
        <v>35450</v>
      </c>
      <c r="G35" s="36" t="s">
        <v>97</v>
      </c>
      <c r="H35" s="73">
        <v>11</v>
      </c>
      <c r="J35" s="81"/>
      <c r="K35" s="82"/>
      <c r="L35" s="83"/>
      <c r="M35" s="81"/>
      <c r="N35" s="82"/>
      <c r="O35" s="83"/>
      <c r="P35" s="93">
        <v>11</v>
      </c>
      <c r="Q35" s="94">
        <v>11</v>
      </c>
      <c r="R35" s="95">
        <f>P35/Q35</f>
        <v>1</v>
      </c>
      <c r="S35" s="104">
        <f>P35+M35+J35</f>
        <v>11</v>
      </c>
      <c r="T35" s="105">
        <f>Q35+N35+K35</f>
        <v>11</v>
      </c>
      <c r="U35" s="106">
        <f t="shared" si="11"/>
        <v>1</v>
      </c>
      <c r="V35" s="58">
        <v>0.18</v>
      </c>
      <c r="W35" s="58">
        <f t="shared" si="12"/>
        <v>0</v>
      </c>
      <c r="X35" s="73" t="s">
        <v>21</v>
      </c>
      <c r="Y35" s="73" t="s">
        <v>21</v>
      </c>
      <c r="Z35" s="60">
        <v>1</v>
      </c>
      <c r="AA35" s="60">
        <v>0.99</v>
      </c>
      <c r="AB35" s="60">
        <v>0.76</v>
      </c>
      <c r="AC35" s="73" t="s">
        <v>21</v>
      </c>
      <c r="AD35" s="107">
        <v>0.78</v>
      </c>
      <c r="AE35" s="108">
        <v>0.89</v>
      </c>
    </row>
    <row r="36" spans="1:31" ht="36" customHeight="1">
      <c r="A36" s="140"/>
      <c r="B36" s="35" t="s">
        <v>76</v>
      </c>
      <c r="C36" s="15"/>
      <c r="D36" s="35" t="s">
        <v>81</v>
      </c>
      <c r="E36" s="61" t="s">
        <v>67</v>
      </c>
      <c r="F36" s="69">
        <v>16261</v>
      </c>
      <c r="G36" s="16" t="s">
        <v>62</v>
      </c>
      <c r="H36" s="73">
        <v>29</v>
      </c>
      <c r="J36" s="81"/>
      <c r="K36" s="82"/>
      <c r="L36" s="83"/>
      <c r="M36" s="81"/>
      <c r="N36" s="82"/>
      <c r="O36" s="83"/>
      <c r="P36" s="93">
        <v>10</v>
      </c>
      <c r="Q36" s="94">
        <v>26</v>
      </c>
      <c r="R36" s="95">
        <f>P36/Q36</f>
        <v>0.38461538461538464</v>
      </c>
      <c r="S36" s="104">
        <f t="shared" ref="S36:T43" si="13">P36+M36+J36</f>
        <v>10</v>
      </c>
      <c r="T36" s="105">
        <f t="shared" si="13"/>
        <v>26</v>
      </c>
      <c r="U36" s="106">
        <f t="shared" si="11"/>
        <v>0.38461538461538464</v>
      </c>
      <c r="V36" s="58">
        <v>0.17</v>
      </c>
      <c r="W36" s="58">
        <f t="shared" si="12"/>
        <v>0.11538461538461539</v>
      </c>
      <c r="X36" s="73" t="s">
        <v>21</v>
      </c>
      <c r="Y36" s="73" t="s">
        <v>21</v>
      </c>
      <c r="Z36" s="60">
        <v>1</v>
      </c>
      <c r="AA36" s="60">
        <v>0.97</v>
      </c>
      <c r="AB36" s="60">
        <v>0.54</v>
      </c>
      <c r="AC36" s="73" t="s">
        <v>21</v>
      </c>
      <c r="AD36" s="107">
        <v>0.76</v>
      </c>
      <c r="AE36" s="107">
        <v>0.87</v>
      </c>
    </row>
    <row r="37" spans="1:31" ht="36" customHeight="1">
      <c r="A37" s="140"/>
      <c r="B37" s="35" t="s">
        <v>76</v>
      </c>
      <c r="C37" s="15"/>
      <c r="D37" s="35" t="s">
        <v>81</v>
      </c>
      <c r="E37" s="61" t="s">
        <v>68</v>
      </c>
      <c r="F37" s="69">
        <v>35438</v>
      </c>
      <c r="G37" s="16" t="s">
        <v>88</v>
      </c>
      <c r="H37" s="73">
        <v>50</v>
      </c>
      <c r="J37" s="81"/>
      <c r="K37" s="82"/>
      <c r="L37" s="83"/>
      <c r="M37" s="81"/>
      <c r="N37" s="82"/>
      <c r="O37" s="83"/>
      <c r="P37" s="93">
        <v>49</v>
      </c>
      <c r="Q37" s="94">
        <v>50</v>
      </c>
      <c r="R37" s="95">
        <f t="shared" ref="R37:R40" si="14">P37/Q37</f>
        <v>0.98</v>
      </c>
      <c r="S37" s="104">
        <f t="shared" si="13"/>
        <v>49</v>
      </c>
      <c r="T37" s="105">
        <f t="shared" si="13"/>
        <v>50</v>
      </c>
      <c r="U37" s="106">
        <f t="shared" si="11"/>
        <v>0.98</v>
      </c>
      <c r="V37" s="58">
        <v>0.26</v>
      </c>
      <c r="W37" s="58">
        <f t="shared" si="12"/>
        <v>0</v>
      </c>
      <c r="X37" s="73" t="s">
        <v>21</v>
      </c>
      <c r="Y37" s="73" t="s">
        <v>21</v>
      </c>
      <c r="Z37" s="60">
        <v>1</v>
      </c>
      <c r="AA37" s="60">
        <v>0.97</v>
      </c>
      <c r="AB37" s="60">
        <v>0.84</v>
      </c>
      <c r="AC37" s="73" t="s">
        <v>21</v>
      </c>
      <c r="AD37" s="107">
        <f>(85%+74%)/2</f>
        <v>0.79499999999999993</v>
      </c>
      <c r="AE37" s="108">
        <v>0.84</v>
      </c>
    </row>
    <row r="38" spans="1:31" ht="36" customHeight="1">
      <c r="A38" s="140"/>
      <c r="B38" s="35"/>
      <c r="C38" s="15"/>
      <c r="D38" s="35"/>
      <c r="E38" s="61" t="s">
        <v>86</v>
      </c>
      <c r="F38" s="69">
        <v>35077</v>
      </c>
      <c r="G38" s="16" t="s">
        <v>87</v>
      </c>
      <c r="H38" s="73">
        <v>8</v>
      </c>
      <c r="J38" s="81"/>
      <c r="K38" s="82"/>
      <c r="L38" s="83"/>
      <c r="M38" s="81"/>
      <c r="N38" s="82"/>
      <c r="O38" s="83"/>
      <c r="P38" s="93">
        <v>8</v>
      </c>
      <c r="Q38" s="94">
        <v>8</v>
      </c>
      <c r="R38" s="95">
        <f t="shared" si="14"/>
        <v>1</v>
      </c>
      <c r="S38" s="104">
        <f t="shared" si="13"/>
        <v>8</v>
      </c>
      <c r="T38" s="105">
        <f t="shared" si="13"/>
        <v>8</v>
      </c>
      <c r="U38" s="106">
        <f t="shared" si="11"/>
        <v>1</v>
      </c>
      <c r="V38" s="58">
        <v>0.13</v>
      </c>
      <c r="W38" s="58">
        <f t="shared" si="12"/>
        <v>0</v>
      </c>
      <c r="X38" s="73" t="s">
        <v>21</v>
      </c>
      <c r="Y38" s="73" t="s">
        <v>21</v>
      </c>
      <c r="Z38" s="60">
        <v>0.93</v>
      </c>
      <c r="AA38" s="60">
        <v>0.8</v>
      </c>
      <c r="AB38" s="60">
        <v>0.75</v>
      </c>
      <c r="AC38" s="73" t="s">
        <v>21</v>
      </c>
      <c r="AD38" s="107">
        <v>0.94</v>
      </c>
      <c r="AE38" s="108">
        <v>0.84</v>
      </c>
    </row>
    <row r="39" spans="1:31" ht="36" customHeight="1">
      <c r="A39" s="140"/>
      <c r="B39" s="35"/>
      <c r="C39" s="15"/>
      <c r="D39" s="35"/>
      <c r="E39" s="61" t="s">
        <v>93</v>
      </c>
      <c r="F39" s="69">
        <v>38488</v>
      </c>
      <c r="G39" s="16" t="s">
        <v>94</v>
      </c>
      <c r="H39" s="73">
        <v>9</v>
      </c>
      <c r="J39" s="81"/>
      <c r="K39" s="82"/>
      <c r="L39" s="83"/>
      <c r="M39" s="81"/>
      <c r="N39" s="82"/>
      <c r="O39" s="83"/>
      <c r="P39" s="93">
        <v>8</v>
      </c>
      <c r="Q39" s="94">
        <v>9</v>
      </c>
      <c r="R39" s="95">
        <f t="shared" si="14"/>
        <v>0.88888888888888884</v>
      </c>
      <c r="S39" s="104">
        <v>8</v>
      </c>
      <c r="T39" s="105">
        <v>8</v>
      </c>
      <c r="U39" s="106">
        <f t="shared" si="11"/>
        <v>1</v>
      </c>
      <c r="V39" s="58">
        <v>0.33</v>
      </c>
      <c r="W39" s="58">
        <f t="shared" si="12"/>
        <v>0.125</v>
      </c>
      <c r="X39" s="73" t="s">
        <v>21</v>
      </c>
      <c r="Y39" s="73" t="s">
        <v>21</v>
      </c>
      <c r="Z39" s="73" t="s">
        <v>21</v>
      </c>
      <c r="AA39" s="60">
        <v>0.92</v>
      </c>
      <c r="AB39" s="60">
        <v>0.6</v>
      </c>
      <c r="AC39" s="73" t="s">
        <v>21</v>
      </c>
      <c r="AD39" s="107">
        <v>0.68</v>
      </c>
      <c r="AE39" s="108">
        <v>0.87</v>
      </c>
    </row>
    <row r="40" spans="1:31" ht="36" customHeight="1">
      <c r="A40" s="140"/>
      <c r="B40" s="35"/>
      <c r="C40" s="15"/>
      <c r="D40" s="35"/>
      <c r="E40" s="61" t="s">
        <v>70</v>
      </c>
      <c r="F40" s="69">
        <v>36982</v>
      </c>
      <c r="G40" s="16" t="s">
        <v>95</v>
      </c>
      <c r="H40" s="73">
        <v>7</v>
      </c>
      <c r="J40" s="81"/>
      <c r="K40" s="82"/>
      <c r="L40" s="83"/>
      <c r="M40" s="81"/>
      <c r="N40" s="82"/>
      <c r="O40" s="83"/>
      <c r="P40" s="93">
        <v>7</v>
      </c>
      <c r="Q40" s="94">
        <v>7</v>
      </c>
      <c r="R40" s="95">
        <f t="shared" si="14"/>
        <v>1</v>
      </c>
      <c r="S40" s="104">
        <v>7</v>
      </c>
      <c r="T40" s="105">
        <v>7</v>
      </c>
      <c r="U40" s="106">
        <f t="shared" si="11"/>
        <v>1</v>
      </c>
      <c r="V40" s="58">
        <v>0.28999999999999998</v>
      </c>
      <c r="W40" s="58">
        <f>((H40-T40)/T40)*100%</f>
        <v>0</v>
      </c>
      <c r="X40" s="73" t="s">
        <v>21</v>
      </c>
      <c r="Y40" s="73" t="s">
        <v>21</v>
      </c>
      <c r="Z40" s="60">
        <v>1</v>
      </c>
      <c r="AA40" s="60">
        <v>0.99</v>
      </c>
      <c r="AB40" s="60">
        <v>0.94</v>
      </c>
      <c r="AC40" s="73" t="s">
        <v>21</v>
      </c>
      <c r="AD40" s="107">
        <v>0.78</v>
      </c>
      <c r="AE40" s="108">
        <v>0.87</v>
      </c>
    </row>
    <row r="41" spans="1:31" ht="36" customHeight="1">
      <c r="A41" s="140"/>
      <c r="B41" s="35" t="s">
        <v>76</v>
      </c>
      <c r="C41" s="15"/>
      <c r="D41" s="35" t="s">
        <v>81</v>
      </c>
      <c r="E41" s="61" t="s">
        <v>69</v>
      </c>
      <c r="F41" s="69">
        <v>16258</v>
      </c>
      <c r="G41" s="16" t="s">
        <v>64</v>
      </c>
      <c r="H41" s="73">
        <v>18</v>
      </c>
      <c r="J41" s="81"/>
      <c r="K41" s="82"/>
      <c r="L41" s="83"/>
      <c r="M41" s="81"/>
      <c r="N41" s="82"/>
      <c r="O41" s="83"/>
      <c r="P41" s="93">
        <v>18</v>
      </c>
      <c r="Q41" s="94">
        <v>18</v>
      </c>
      <c r="R41" s="95">
        <f>P41/Q41</f>
        <v>1</v>
      </c>
      <c r="S41" s="104">
        <f t="shared" si="13"/>
        <v>18</v>
      </c>
      <c r="T41" s="105">
        <f t="shared" si="13"/>
        <v>18</v>
      </c>
      <c r="U41" s="106">
        <f t="shared" si="11"/>
        <v>1</v>
      </c>
      <c r="V41" s="58">
        <v>0.39</v>
      </c>
      <c r="W41" s="58">
        <f t="shared" si="12"/>
        <v>0</v>
      </c>
      <c r="X41" s="73" t="s">
        <v>21</v>
      </c>
      <c r="Y41" s="73" t="s">
        <v>21</v>
      </c>
      <c r="Z41" s="73" t="s">
        <v>21</v>
      </c>
      <c r="AA41" s="103">
        <v>0.91</v>
      </c>
      <c r="AB41" s="103">
        <v>0.72</v>
      </c>
      <c r="AC41" s="73" t="s">
        <v>21</v>
      </c>
      <c r="AD41" s="107">
        <v>0.82</v>
      </c>
      <c r="AE41" s="107">
        <v>0.87</v>
      </c>
    </row>
    <row r="42" spans="1:31" ht="36" customHeight="1">
      <c r="A42" s="140"/>
      <c r="B42" s="35" t="s">
        <v>76</v>
      </c>
      <c r="C42" s="15"/>
      <c r="D42" s="35" t="s">
        <v>81</v>
      </c>
      <c r="E42" s="61" t="s">
        <v>17</v>
      </c>
      <c r="F42" s="69">
        <v>35123</v>
      </c>
      <c r="G42" s="16" t="s">
        <v>65</v>
      </c>
      <c r="H42" s="73">
        <v>35</v>
      </c>
      <c r="J42" s="81"/>
      <c r="K42" s="82"/>
      <c r="L42" s="83"/>
      <c r="M42" s="81"/>
      <c r="N42" s="82"/>
      <c r="O42" s="83"/>
      <c r="P42" s="93">
        <v>34</v>
      </c>
      <c r="Q42" s="94">
        <v>34</v>
      </c>
      <c r="R42" s="95">
        <f>P42/Q42</f>
        <v>1</v>
      </c>
      <c r="S42" s="104">
        <f t="shared" si="13"/>
        <v>34</v>
      </c>
      <c r="T42" s="105">
        <f t="shared" si="13"/>
        <v>34</v>
      </c>
      <c r="U42" s="106">
        <f t="shared" si="11"/>
        <v>1</v>
      </c>
      <c r="V42" s="58">
        <v>0.26</v>
      </c>
      <c r="W42" s="58">
        <f t="shared" si="12"/>
        <v>2.9411764705882353E-2</v>
      </c>
      <c r="X42" s="73" t="s">
        <v>21</v>
      </c>
      <c r="Y42" s="73" t="s">
        <v>21</v>
      </c>
      <c r="Z42" s="60">
        <v>0.9</v>
      </c>
      <c r="AA42" s="60">
        <v>0.85</v>
      </c>
      <c r="AB42" s="60">
        <v>0.57999999999999996</v>
      </c>
      <c r="AC42" s="73" t="s">
        <v>21</v>
      </c>
      <c r="AD42" s="107">
        <v>0.69</v>
      </c>
      <c r="AE42" s="107">
        <v>0.87</v>
      </c>
    </row>
    <row r="43" spans="1:31" ht="36" customHeight="1" thickBot="1">
      <c r="A43" s="140"/>
      <c r="B43" s="35" t="s">
        <v>76</v>
      </c>
      <c r="C43" s="15"/>
      <c r="D43" s="35" t="s">
        <v>81</v>
      </c>
      <c r="E43" s="61" t="s">
        <v>70</v>
      </c>
      <c r="F43" s="70">
        <v>28716</v>
      </c>
      <c r="G43" s="16" t="s">
        <v>122</v>
      </c>
      <c r="H43" s="73">
        <v>46</v>
      </c>
      <c r="I43" s="2">
        <v>2</v>
      </c>
      <c r="J43" s="81"/>
      <c r="K43" s="82"/>
      <c r="L43" s="83"/>
      <c r="M43" s="81"/>
      <c r="N43" s="82"/>
      <c r="O43" s="83"/>
      <c r="P43" s="93">
        <v>45</v>
      </c>
      <c r="Q43" s="94">
        <v>45</v>
      </c>
      <c r="R43" s="95">
        <f>P43/Q43</f>
        <v>1</v>
      </c>
      <c r="S43" s="119">
        <f t="shared" si="13"/>
        <v>45</v>
      </c>
      <c r="T43" s="120">
        <f t="shared" si="13"/>
        <v>45</v>
      </c>
      <c r="U43" s="106">
        <f t="shared" si="11"/>
        <v>1</v>
      </c>
      <c r="V43" s="58">
        <v>0.22</v>
      </c>
      <c r="W43" s="58">
        <f t="shared" si="12"/>
        <v>2.2222222222222223E-2</v>
      </c>
      <c r="X43" s="73" t="s">
        <v>21</v>
      </c>
      <c r="Y43" s="73" t="s">
        <v>21</v>
      </c>
      <c r="Z43" s="60">
        <v>0.92</v>
      </c>
      <c r="AA43" s="60">
        <v>0.99</v>
      </c>
      <c r="AB43" s="60">
        <v>0.94</v>
      </c>
      <c r="AC43" s="73" t="s">
        <v>21</v>
      </c>
      <c r="AD43" s="107">
        <f>(78%+72%)/2</f>
        <v>0.75</v>
      </c>
      <c r="AE43" s="108">
        <v>0.86</v>
      </c>
    </row>
    <row r="44" spans="1:31" s="8" customFormat="1" ht="23.25" customHeight="1" thickBot="1">
      <c r="A44" s="141"/>
      <c r="B44" s="37"/>
      <c r="C44" s="143" t="s">
        <v>18</v>
      </c>
      <c r="D44" s="143"/>
      <c r="E44" s="144"/>
      <c r="F44" s="32"/>
      <c r="G44" s="32"/>
      <c r="H44" s="76">
        <f>SUM(H2:H43)</f>
        <v>1180</v>
      </c>
      <c r="I44" s="19"/>
      <c r="J44" s="19">
        <f>SUM(J2:J43)</f>
        <v>65</v>
      </c>
      <c r="K44" s="19"/>
      <c r="L44" s="20"/>
      <c r="M44" s="19">
        <f>SUM(M2:M43)</f>
        <v>6</v>
      </c>
      <c r="N44" s="19"/>
      <c r="O44" s="21"/>
      <c r="P44" s="19">
        <f>SUM(P2:P43)</f>
        <v>854</v>
      </c>
      <c r="Q44" s="19"/>
      <c r="R44" s="21"/>
      <c r="S44" s="19">
        <f>SUM(S2:S43)</f>
        <v>925</v>
      </c>
      <c r="T44" s="19">
        <f>SUM(T2:T43)</f>
        <v>1057</v>
      </c>
      <c r="U44" s="22">
        <f t="shared" si="11"/>
        <v>0.87511825922421949</v>
      </c>
      <c r="V44" s="23">
        <f>AVERAGE(V5:V43)</f>
        <v>0.19657142857142854</v>
      </c>
      <c r="W44" s="23">
        <f>AVERAGE(W5:W43)</f>
        <v>0.14265564085480506</v>
      </c>
      <c r="X44" s="23">
        <f>AVERAGE(X20:X43)</f>
        <v>0.36284402237778102</v>
      </c>
      <c r="Y44" s="23">
        <v>0.34</v>
      </c>
      <c r="Z44" s="23">
        <v>0.93</v>
      </c>
      <c r="AA44" s="23">
        <f>AVERAGE(AA20:AA43)</f>
        <v>0.93045454545454553</v>
      </c>
      <c r="AB44" s="23">
        <f>AVERAGE(AB20:AB43)</f>
        <v>0.72499999999999987</v>
      </c>
      <c r="AC44" s="23"/>
      <c r="AD44" s="23">
        <f>AVERAGE(AD5:AD43)</f>
        <v>0.7638137254901961</v>
      </c>
      <c r="AE44" s="23">
        <f>AVERAGE(AE20:AE43)</f>
        <v>0.87636363636363646</v>
      </c>
    </row>
    <row r="45" spans="1:31">
      <c r="A45" s="39"/>
      <c r="B45" s="39"/>
      <c r="C45" s="39" t="s">
        <v>79</v>
      </c>
      <c r="D45" s="39"/>
      <c r="E45" s="39"/>
      <c r="F45" s="40"/>
      <c r="G45" s="39"/>
      <c r="H45" s="77"/>
      <c r="I45" s="40"/>
      <c r="J45" s="40"/>
      <c r="K45" s="40"/>
      <c r="L45" s="41"/>
      <c r="M45" s="40"/>
      <c r="N45" s="40"/>
      <c r="O45" s="42"/>
      <c r="P45" s="42"/>
      <c r="Q45" s="42"/>
      <c r="R45" s="42"/>
      <c r="S45" s="42"/>
      <c r="T45" s="42"/>
      <c r="U45" s="43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pans="1:31" ht="15.6">
      <c r="A46" s="39"/>
      <c r="B46" s="39"/>
      <c r="C46" s="44" t="s">
        <v>42</v>
      </c>
      <c r="D46" s="44"/>
      <c r="E46" s="45"/>
      <c r="F46" s="66"/>
      <c r="G46" s="45"/>
      <c r="H46" s="78"/>
      <c r="I46" s="45"/>
      <c r="J46" s="45"/>
      <c r="K46" s="46"/>
      <c r="L46" s="44"/>
      <c r="M46" s="44"/>
      <c r="N46" s="47"/>
      <c r="O46" s="47"/>
      <c r="P46" s="42"/>
      <c r="Q46" s="42"/>
      <c r="R46" s="42"/>
      <c r="S46" s="42"/>
      <c r="T46" s="42"/>
      <c r="U46" s="43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pans="1:31" ht="15.6">
      <c r="A47" s="39"/>
      <c r="B47" s="39"/>
      <c r="C47" s="44" t="s">
        <v>24</v>
      </c>
      <c r="D47" s="44"/>
      <c r="E47" s="44"/>
      <c r="F47" s="67"/>
      <c r="G47" s="44"/>
      <c r="H47" s="78"/>
      <c r="I47" s="45"/>
      <c r="J47" s="45"/>
      <c r="K47" s="45"/>
      <c r="L47" s="45"/>
      <c r="M47" s="46"/>
      <c r="N47" s="44"/>
      <c r="O47" s="47"/>
      <c r="P47" s="42"/>
      <c r="Q47" s="42"/>
      <c r="R47" s="42"/>
      <c r="S47" s="42"/>
      <c r="T47" s="42"/>
      <c r="U47" s="43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pans="1:31">
      <c r="A48" s="39"/>
      <c r="B48" s="39"/>
      <c r="C48" s="44" t="s">
        <v>47</v>
      </c>
      <c r="D48" s="44"/>
      <c r="E48" s="44"/>
      <c r="F48" s="67"/>
      <c r="G48" s="44"/>
      <c r="H48" s="79"/>
      <c r="I48" s="47"/>
      <c r="J48" s="47"/>
      <c r="K48" s="47"/>
      <c r="L48" s="47"/>
      <c r="M48" s="47"/>
      <c r="N48" s="47"/>
      <c r="O48" s="47"/>
      <c r="P48" s="42"/>
      <c r="Q48" s="42"/>
      <c r="R48" s="42"/>
      <c r="S48" s="42"/>
      <c r="T48" s="42"/>
      <c r="U48" s="43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pans="1:31" ht="15.6">
      <c r="A49" s="39"/>
      <c r="B49" s="39"/>
      <c r="C49" s="44" t="s">
        <v>43</v>
      </c>
      <c r="D49" s="44"/>
      <c r="E49" s="44"/>
      <c r="F49" s="67"/>
      <c r="G49" s="44"/>
      <c r="H49" s="78"/>
      <c r="I49" s="45"/>
      <c r="J49" s="45"/>
      <c r="K49" s="45"/>
      <c r="L49" s="45"/>
      <c r="M49" s="46"/>
      <c r="N49" s="44"/>
      <c r="O49" s="47"/>
      <c r="P49" s="42"/>
      <c r="Q49" s="42"/>
      <c r="R49" s="42"/>
      <c r="S49" s="42"/>
      <c r="T49" s="42"/>
      <c r="U49" s="43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pans="1:31" ht="15.6">
      <c r="A50" s="39"/>
      <c r="B50" s="39"/>
      <c r="C50" s="78" t="s">
        <v>133</v>
      </c>
      <c r="D50" s="44"/>
      <c r="E50" s="44"/>
      <c r="F50" s="67"/>
      <c r="G50" s="44"/>
      <c r="H50" s="78"/>
      <c r="I50" s="45"/>
      <c r="J50" s="45"/>
      <c r="K50" s="45"/>
      <c r="L50" s="45"/>
      <c r="M50" s="46"/>
      <c r="N50" s="44"/>
      <c r="O50" s="47"/>
      <c r="P50" s="42"/>
      <c r="Q50" s="42"/>
      <c r="R50" s="42"/>
      <c r="S50" s="42"/>
      <c r="T50" s="42"/>
      <c r="U50" s="43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pans="1:31" ht="15.6">
      <c r="A51" s="39"/>
      <c r="B51" s="39"/>
      <c r="C51" s="44"/>
      <c r="D51" s="44"/>
      <c r="E51" s="44"/>
      <c r="F51" s="67"/>
      <c r="G51" s="44"/>
      <c r="H51" s="78"/>
      <c r="I51" s="45"/>
      <c r="J51" s="45"/>
      <c r="K51" s="45"/>
      <c r="L51" s="45"/>
      <c r="M51" s="46"/>
      <c r="N51" s="44"/>
      <c r="O51" s="47"/>
      <c r="P51" s="42"/>
      <c r="Q51" s="42"/>
      <c r="R51" s="42"/>
      <c r="S51" s="42"/>
      <c r="T51" s="42"/>
      <c r="U51" s="43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pans="1:31" ht="15.6">
      <c r="A52" s="39"/>
      <c r="B52" s="39"/>
      <c r="C52" s="145" t="s">
        <v>44</v>
      </c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42"/>
      <c r="Q52" s="42"/>
      <c r="R52" s="42"/>
      <c r="S52" s="42"/>
      <c r="T52" s="42"/>
      <c r="U52" s="43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pans="1:31" ht="16.95" customHeight="1">
      <c r="A53" s="39"/>
      <c r="B53" s="39"/>
      <c r="C53" s="139" t="s">
        <v>45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42"/>
      <c r="Q53" s="42"/>
      <c r="R53" s="42"/>
      <c r="S53" s="42"/>
      <c r="T53" s="42"/>
      <c r="U53" s="43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pans="1:31" ht="16.95" customHeight="1">
      <c r="A54" s="39"/>
      <c r="B54" s="39"/>
      <c r="C54" s="139" t="s">
        <v>46</v>
      </c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42"/>
      <c r="Q54" s="42"/>
      <c r="R54" s="42"/>
      <c r="S54" s="42"/>
      <c r="T54" s="42"/>
      <c r="U54" s="43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pans="1:31">
      <c r="A55" s="39"/>
      <c r="B55" s="39"/>
      <c r="C55" s="39"/>
      <c r="D55" s="39"/>
      <c r="E55" s="40"/>
      <c r="F55" s="40"/>
      <c r="G55" s="40"/>
      <c r="H55" s="77"/>
      <c r="I55" s="40"/>
      <c r="J55" s="41"/>
      <c r="K55" s="40"/>
      <c r="L55" s="40"/>
      <c r="M55" s="42"/>
      <c r="N55" s="42"/>
      <c r="O55" s="42"/>
      <c r="P55" s="42"/>
      <c r="Q55" s="42"/>
      <c r="R55" s="42"/>
      <c r="S55" s="42"/>
      <c r="T55" s="42"/>
      <c r="U55" s="43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pans="1:31" ht="17.399999999999999">
      <c r="A56" s="39"/>
      <c r="B56" s="39"/>
      <c r="C56" s="48"/>
      <c r="D56" s="48"/>
      <c r="E56" s="47"/>
      <c r="F56" s="68"/>
      <c r="G56" s="47"/>
      <c r="H56" s="80"/>
      <c r="I56" s="47"/>
      <c r="J56" s="47"/>
      <c r="K56" s="47"/>
      <c r="L56" s="47"/>
      <c r="M56" s="47"/>
      <c r="N56" s="47"/>
      <c r="O56" s="47"/>
      <c r="P56" s="42"/>
      <c r="Q56" s="42"/>
      <c r="R56" s="42"/>
      <c r="S56" s="42"/>
      <c r="T56" s="42"/>
      <c r="U56" s="43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pans="1:31">
      <c r="A57" s="39"/>
      <c r="B57" s="39"/>
      <c r="C57" s="39"/>
      <c r="D57" s="39"/>
      <c r="E57" s="39"/>
      <c r="F57" s="40"/>
      <c r="G57" s="39"/>
      <c r="H57" s="77"/>
      <c r="I57" s="40"/>
      <c r="J57" s="40"/>
      <c r="K57" s="40"/>
      <c r="L57" s="41"/>
      <c r="M57" s="40"/>
      <c r="N57" s="40"/>
      <c r="O57" s="42"/>
      <c r="P57" s="42"/>
      <c r="Q57" s="42"/>
      <c r="R57" s="42"/>
      <c r="S57" s="42"/>
      <c r="T57" s="42"/>
      <c r="U57" s="43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</sheetData>
  <mergeCells count="34">
    <mergeCell ref="AD1:AE1"/>
    <mergeCell ref="E2:E3"/>
    <mergeCell ref="F2:F3"/>
    <mergeCell ref="G2:G3"/>
    <mergeCell ref="H2:H3"/>
    <mergeCell ref="J2:L2"/>
    <mergeCell ref="M2:O2"/>
    <mergeCell ref="AE2:AE3"/>
    <mergeCell ref="P2:R2"/>
    <mergeCell ref="S2:U2"/>
    <mergeCell ref="V2:V3"/>
    <mergeCell ref="W2:W3"/>
    <mergeCell ref="X2:X3"/>
    <mergeCell ref="AD2:AD3"/>
    <mergeCell ref="Y2:Y3"/>
    <mergeCell ref="Z2:Z3"/>
    <mergeCell ref="AE5:AE15"/>
    <mergeCell ref="C16:E16"/>
    <mergeCell ref="C18:E18"/>
    <mergeCell ref="A20:A44"/>
    <mergeCell ref="C20:E20"/>
    <mergeCell ref="C33:E33"/>
    <mergeCell ref="C44:E44"/>
    <mergeCell ref="AA2:AA3"/>
    <mergeCell ref="AB2:AB3"/>
    <mergeCell ref="AC2:AC3"/>
    <mergeCell ref="A1:C3"/>
    <mergeCell ref="J1:U1"/>
    <mergeCell ref="W1:AB1"/>
    <mergeCell ref="C52:O52"/>
    <mergeCell ref="C53:O53"/>
    <mergeCell ref="C54:O54"/>
    <mergeCell ref="C4:E4"/>
    <mergeCell ref="A5:A19"/>
  </mergeCells>
  <printOptions horizontalCentered="1" verticalCentered="1" gridLines="1"/>
  <pageMargins left="0.19685039370078741" right="0.19685039370078741" top="0.55118110236220474" bottom="0.55118110236220474" header="0.31496062992125984" footer="0.31496062992125984"/>
  <pageSetup paperSize="9" scale="29" orientation="landscape" r:id="rId1"/>
  <headerFooter>
    <oddHeader>&amp;LCAMPUS SCIENCES-U LYON&amp;C&amp;20INDICATEURS DE PERFORMANCE&amp;RSession 2022</oddHeader>
    <oddFooter>&amp;L&amp;"Arial,Italique"&amp;8RQ/MB/Indicateurs de performance/créé le 14/03/2020/Edité le &amp;D&amp;R&amp;P/&amp;N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58B8-53AA-4EB9-8965-B7E82015277F}">
  <sheetPr>
    <tabColor rgb="FFFF0000"/>
    <pageSetUpPr fitToPage="1"/>
  </sheetPr>
  <dimension ref="A1:AE21"/>
  <sheetViews>
    <sheetView showGridLines="0" zoomScale="70" zoomScaleNormal="70" workbookViewId="0">
      <pane xSplit="9" ySplit="3" topLeftCell="J4" activePane="bottomRight" state="frozen"/>
      <selection pane="topRight" activeCell="F1" sqref="F1"/>
      <selection pane="bottomLeft" activeCell="A5" sqref="A5"/>
      <selection pane="bottomRight" activeCell="E2" sqref="E2:E3"/>
    </sheetView>
  </sheetViews>
  <sheetFormatPr baseColWidth="10" defaultColWidth="10.19921875" defaultRowHeight="15"/>
  <cols>
    <col min="1" max="1" width="9.296875" style="1" customWidth="1"/>
    <col min="2" max="2" width="18.09765625" style="1" hidden="1" customWidth="1"/>
    <col min="3" max="3" width="16.19921875" style="1" customWidth="1"/>
    <col min="4" max="4" width="16.19921875" style="1" hidden="1" customWidth="1"/>
    <col min="5" max="5" width="65" style="1" bestFit="1" customWidth="1"/>
    <col min="6" max="6" width="19.796875" style="2" hidden="1" customWidth="1"/>
    <col min="7" max="7" width="20.5" style="1" hidden="1" customWidth="1"/>
    <col min="8" max="8" width="17.09765625" style="75" bestFit="1" customWidth="1"/>
    <col min="9" max="9" width="10.796875" style="2" hidden="1" customWidth="1"/>
    <col min="10" max="11" width="8.69921875" style="2" customWidth="1"/>
    <col min="12" max="12" width="8.69921875" style="3" customWidth="1"/>
    <col min="13" max="14" width="8.69921875" style="2" customWidth="1"/>
    <col min="15" max="18" width="8.69921875" style="9" customWidth="1"/>
    <col min="19" max="19" width="14.796875" style="9" customWidth="1"/>
    <col min="20" max="20" width="9.19921875" style="9" customWidth="1"/>
    <col min="21" max="21" width="24.296875" style="10" customWidth="1"/>
    <col min="22" max="23" width="13.5" style="2" customWidth="1"/>
    <col min="24" max="24" width="17.09765625" style="2" hidden="1" customWidth="1"/>
    <col min="25" max="25" width="14.5" style="2" customWidth="1"/>
    <col min="26" max="26" width="13.5" style="2" customWidth="1"/>
    <col min="27" max="27" width="17.19921875" style="2" customWidth="1"/>
    <col min="28" max="28" width="17.69921875" style="2" customWidth="1"/>
    <col min="29" max="29" width="10.296875" style="2" customWidth="1"/>
    <col min="30" max="30" width="15.69921875" style="2" customWidth="1"/>
    <col min="31" max="31" width="20" style="2" bestFit="1" customWidth="1"/>
    <col min="32" max="16384" width="10.19921875" style="1"/>
  </cols>
  <sheetData>
    <row r="1" spans="1:31" ht="26.55" customHeight="1" thickBot="1">
      <c r="A1" s="162" t="e" vm="4">
        <v>#VALUE!</v>
      </c>
      <c r="B1" s="162"/>
      <c r="C1" s="162"/>
      <c r="D1" s="2"/>
      <c r="E1" s="14" t="s">
        <v>134</v>
      </c>
      <c r="F1" s="65"/>
      <c r="G1" s="14"/>
      <c r="J1" s="165" t="s">
        <v>0</v>
      </c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64"/>
      <c r="W1" s="168" t="s">
        <v>1</v>
      </c>
      <c r="X1" s="168"/>
      <c r="Y1" s="168"/>
      <c r="Z1" s="168"/>
      <c r="AA1" s="168"/>
      <c r="AB1" s="168"/>
      <c r="AC1" s="17"/>
      <c r="AD1" s="171" t="s">
        <v>2</v>
      </c>
      <c r="AE1" s="171"/>
    </row>
    <row r="2" spans="1:31" s="2" customFormat="1" ht="29.55" customHeight="1">
      <c r="A2" s="162"/>
      <c r="B2" s="162"/>
      <c r="C2" s="162"/>
      <c r="E2" s="149" t="s">
        <v>49</v>
      </c>
      <c r="F2" s="149" t="s">
        <v>128</v>
      </c>
      <c r="G2" s="152" t="s">
        <v>50</v>
      </c>
      <c r="H2" s="152" t="s">
        <v>83</v>
      </c>
      <c r="I2" s="12" t="s">
        <v>19</v>
      </c>
      <c r="J2" s="154" t="s">
        <v>29</v>
      </c>
      <c r="K2" s="155"/>
      <c r="L2" s="155"/>
      <c r="M2" s="156" t="s">
        <v>28</v>
      </c>
      <c r="N2" s="157"/>
      <c r="O2" s="158"/>
      <c r="P2" s="159" t="s">
        <v>27</v>
      </c>
      <c r="Q2" s="160"/>
      <c r="R2" s="161"/>
      <c r="S2" s="166" t="s">
        <v>3</v>
      </c>
      <c r="T2" s="166"/>
      <c r="U2" s="167"/>
      <c r="V2" s="147" t="s">
        <v>124</v>
      </c>
      <c r="W2" s="147" t="s">
        <v>127</v>
      </c>
      <c r="X2" s="147" t="s">
        <v>108</v>
      </c>
      <c r="Y2" s="147" t="s">
        <v>129</v>
      </c>
      <c r="Z2" s="147" t="s">
        <v>22</v>
      </c>
      <c r="AA2" s="147" t="s">
        <v>125</v>
      </c>
      <c r="AB2" s="147" t="s">
        <v>126</v>
      </c>
      <c r="AC2" s="147" t="s">
        <v>40</v>
      </c>
      <c r="AD2" s="147" t="s">
        <v>4</v>
      </c>
      <c r="AE2" s="147" t="s">
        <v>120</v>
      </c>
    </row>
    <row r="3" spans="1:31" s="2" customFormat="1" ht="30.6" customHeight="1">
      <c r="A3" s="162"/>
      <c r="B3" s="162"/>
      <c r="C3" s="162"/>
      <c r="D3" s="2" t="s">
        <v>80</v>
      </c>
      <c r="E3" s="150"/>
      <c r="F3" s="150"/>
      <c r="G3" s="153"/>
      <c r="H3" s="153"/>
      <c r="I3" s="11" t="s">
        <v>20</v>
      </c>
      <c r="J3" s="2" t="s">
        <v>5</v>
      </c>
      <c r="K3" s="2" t="s">
        <v>6</v>
      </c>
      <c r="L3" s="3" t="s">
        <v>7</v>
      </c>
      <c r="M3" s="7" t="s">
        <v>5</v>
      </c>
      <c r="N3" s="2" t="s">
        <v>6</v>
      </c>
      <c r="O3" s="4" t="s">
        <v>7</v>
      </c>
      <c r="P3" s="7" t="s">
        <v>5</v>
      </c>
      <c r="Q3" s="2" t="s">
        <v>6</v>
      </c>
      <c r="R3" s="4" t="s">
        <v>7</v>
      </c>
      <c r="S3" s="9" t="s">
        <v>5</v>
      </c>
      <c r="T3" s="9" t="s">
        <v>6</v>
      </c>
      <c r="U3" s="5" t="s">
        <v>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</row>
    <row r="4" spans="1:31" ht="33.75" customHeight="1">
      <c r="A4" s="172" t="s">
        <v>132</v>
      </c>
      <c r="B4" s="15"/>
      <c r="C4" s="142" t="s">
        <v>31</v>
      </c>
      <c r="D4" s="142"/>
      <c r="E4" s="142"/>
      <c r="F4" s="31"/>
      <c r="G4" s="31"/>
      <c r="H4" s="31"/>
      <c r="I4" s="25"/>
      <c r="J4" s="89"/>
      <c r="K4" s="89"/>
      <c r="L4" s="92"/>
      <c r="M4" s="89"/>
      <c r="N4" s="89"/>
      <c r="O4" s="31"/>
      <c r="P4" s="31"/>
      <c r="Q4" s="31"/>
      <c r="R4" s="31"/>
      <c r="S4" s="31"/>
      <c r="T4" s="31"/>
      <c r="U4" s="54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 spans="1:31" ht="38.549999999999997" customHeight="1">
      <c r="A5" s="172"/>
      <c r="B5" s="35"/>
      <c r="C5" s="49" t="e" vm="1">
        <v>#VALUE!</v>
      </c>
      <c r="D5" s="35"/>
      <c r="E5" s="61" t="s">
        <v>106</v>
      </c>
      <c r="F5" s="69">
        <v>34345</v>
      </c>
      <c r="G5" s="16" t="s">
        <v>107</v>
      </c>
      <c r="H5" s="73">
        <v>14</v>
      </c>
      <c r="J5" s="81"/>
      <c r="K5" s="82"/>
      <c r="L5" s="83"/>
      <c r="M5" s="81"/>
      <c r="N5" s="82"/>
      <c r="O5" s="83"/>
      <c r="P5" s="93">
        <v>9</v>
      </c>
      <c r="Q5" s="94">
        <v>9</v>
      </c>
      <c r="R5" s="95">
        <f t="shared" ref="R5:R7" si="0">P5/Q5</f>
        <v>1</v>
      </c>
      <c r="S5" s="104">
        <v>9</v>
      </c>
      <c r="T5" s="105">
        <v>9</v>
      </c>
      <c r="U5" s="106">
        <f t="shared" ref="U5:U7" si="1">S5/T5</f>
        <v>1</v>
      </c>
      <c r="V5" s="58">
        <v>7.0000000000000007E-2</v>
      </c>
      <c r="W5" s="58">
        <f>((H5-T5)/H5)*100%</f>
        <v>0.35714285714285715</v>
      </c>
      <c r="X5" s="73" t="s">
        <v>21</v>
      </c>
      <c r="Y5" s="59">
        <v>0.33</v>
      </c>
      <c r="Z5" s="59">
        <v>0.8</v>
      </c>
      <c r="AA5" s="60">
        <v>1</v>
      </c>
      <c r="AB5" s="60">
        <v>1</v>
      </c>
      <c r="AC5" s="73" t="s">
        <v>21</v>
      </c>
      <c r="AD5" s="107">
        <v>0.76</v>
      </c>
      <c r="AE5" s="107">
        <v>1</v>
      </c>
    </row>
    <row r="6" spans="1:31" ht="38.549999999999997" customHeight="1">
      <c r="A6" s="172"/>
      <c r="B6" s="35" t="s">
        <v>77</v>
      </c>
      <c r="C6" s="33"/>
      <c r="D6" s="35" t="s">
        <v>77</v>
      </c>
      <c r="E6" s="61" t="s">
        <v>33</v>
      </c>
      <c r="F6" s="69">
        <v>35067</v>
      </c>
      <c r="G6" s="16" t="s">
        <v>74</v>
      </c>
      <c r="H6" s="73">
        <v>25</v>
      </c>
      <c r="J6" s="81"/>
      <c r="K6" s="82"/>
      <c r="L6" s="83"/>
      <c r="M6" s="81"/>
      <c r="N6" s="82"/>
      <c r="O6" s="83"/>
      <c r="P6" s="93">
        <v>18</v>
      </c>
      <c r="Q6" s="94">
        <v>19</v>
      </c>
      <c r="R6" s="95">
        <f t="shared" si="0"/>
        <v>0.94736842105263153</v>
      </c>
      <c r="S6" s="104">
        <v>18</v>
      </c>
      <c r="T6" s="105">
        <f t="shared" ref="S6:T7" si="2">Q6+N6+K6</f>
        <v>19</v>
      </c>
      <c r="U6" s="106">
        <f t="shared" si="1"/>
        <v>0.94736842105263153</v>
      </c>
      <c r="V6" s="58">
        <v>0.2</v>
      </c>
      <c r="W6" s="58">
        <f>((H6-T6)/H6)*100%</f>
        <v>0.24</v>
      </c>
      <c r="X6" s="60">
        <f>1/T6</f>
        <v>5.2631578947368418E-2</v>
      </c>
      <c r="Y6" s="60">
        <v>0.09</v>
      </c>
      <c r="Z6" s="102">
        <v>0.9</v>
      </c>
      <c r="AA6" s="60">
        <v>0.93</v>
      </c>
      <c r="AB6" s="60">
        <v>0.4</v>
      </c>
      <c r="AC6" s="73" t="s">
        <v>21</v>
      </c>
      <c r="AD6" s="107">
        <v>0.86</v>
      </c>
      <c r="AE6" s="108">
        <v>0.87</v>
      </c>
    </row>
    <row r="7" spans="1:31" ht="38.549999999999997" customHeight="1" thickBot="1">
      <c r="A7" s="172"/>
      <c r="B7" s="35" t="s">
        <v>77</v>
      </c>
      <c r="C7" s="33"/>
      <c r="D7" s="35" t="s">
        <v>77</v>
      </c>
      <c r="E7" s="61" t="s">
        <v>66</v>
      </c>
      <c r="F7" s="69">
        <v>28763</v>
      </c>
      <c r="G7" s="16" t="s">
        <v>73</v>
      </c>
      <c r="H7" s="73">
        <v>28</v>
      </c>
      <c r="J7" s="81"/>
      <c r="K7" s="82"/>
      <c r="L7" s="83"/>
      <c r="M7" s="81"/>
      <c r="N7" s="82"/>
      <c r="O7" s="83"/>
      <c r="P7" s="93">
        <v>21</v>
      </c>
      <c r="Q7" s="94">
        <v>21</v>
      </c>
      <c r="R7" s="95">
        <f t="shared" si="0"/>
        <v>1</v>
      </c>
      <c r="S7" s="104">
        <f t="shared" si="2"/>
        <v>21</v>
      </c>
      <c r="T7" s="105">
        <f t="shared" si="2"/>
        <v>21</v>
      </c>
      <c r="U7" s="106">
        <f t="shared" si="1"/>
        <v>1</v>
      </c>
      <c r="V7" s="58">
        <v>0.36</v>
      </c>
      <c r="W7" s="58">
        <f>((H7-T7)/H7)*100%</f>
        <v>0.25</v>
      </c>
      <c r="X7" s="60">
        <f>3/T7</f>
        <v>0.14285714285714285</v>
      </c>
      <c r="Y7" s="60">
        <v>0.09</v>
      </c>
      <c r="Z7" s="102">
        <v>0.93</v>
      </c>
      <c r="AA7" s="60">
        <v>0.88</v>
      </c>
      <c r="AB7" s="60">
        <v>0.73</v>
      </c>
      <c r="AC7" s="73" t="s">
        <v>21</v>
      </c>
      <c r="AD7" s="107">
        <v>0.94</v>
      </c>
      <c r="AE7" s="108">
        <v>0.87</v>
      </c>
    </row>
    <row r="8" spans="1:31" s="8" customFormat="1" ht="23.25" customHeight="1" thickBot="1">
      <c r="A8" s="173"/>
      <c r="B8" s="37"/>
      <c r="C8" s="143" t="s">
        <v>18</v>
      </c>
      <c r="D8" s="143"/>
      <c r="E8" s="144"/>
      <c r="F8" s="32"/>
      <c r="G8" s="32"/>
      <c r="H8" s="76">
        <f>SUM(H2:H7)</f>
        <v>67</v>
      </c>
      <c r="I8" s="19"/>
      <c r="J8" s="19">
        <f>SUM(J2:J7)</f>
        <v>0</v>
      </c>
      <c r="K8" s="19"/>
      <c r="L8" s="20"/>
      <c r="M8" s="19">
        <f>SUM(M2:M7)</f>
        <v>0</v>
      </c>
      <c r="N8" s="19"/>
      <c r="O8" s="21"/>
      <c r="P8" s="19">
        <f>SUM(P2:P7)</f>
        <v>48</v>
      </c>
      <c r="Q8" s="19"/>
      <c r="R8" s="21"/>
      <c r="S8" s="19">
        <f>SUM(S2:S7)</f>
        <v>48</v>
      </c>
      <c r="T8" s="19">
        <f>SUM(T2:T7)</f>
        <v>49</v>
      </c>
      <c r="U8" s="22">
        <f t="shared" ref="U8" si="3">S8/T8</f>
        <v>0.97959183673469385</v>
      </c>
      <c r="V8" s="23">
        <f>AVERAGE(V4:V7)</f>
        <v>0.21</v>
      </c>
      <c r="W8" s="23">
        <f>AVERAGE(W4:W7)</f>
        <v>0.2823809523809524</v>
      </c>
      <c r="X8" s="23">
        <f>AVERAGE(X4:X7)</f>
        <v>9.7744360902255634E-2</v>
      </c>
      <c r="Y8" s="23">
        <v>0.34</v>
      </c>
      <c r="Z8" s="23">
        <v>0.93</v>
      </c>
      <c r="AA8" s="23">
        <f>AVERAGE(AA4:AA7)</f>
        <v>0.93666666666666665</v>
      </c>
      <c r="AB8" s="23">
        <f>AVERAGE(AB4:AB7)</f>
        <v>0.71</v>
      </c>
      <c r="AC8" s="23"/>
      <c r="AD8" s="23">
        <f>AVERAGE(AD4:AD7)</f>
        <v>0.85333333333333339</v>
      </c>
      <c r="AE8" s="23">
        <f>AVERAGE(AE4:AE7)</f>
        <v>0.91333333333333344</v>
      </c>
    </row>
    <row r="9" spans="1:31">
      <c r="A9" s="39"/>
      <c r="B9" s="39"/>
      <c r="C9" s="39" t="s">
        <v>79</v>
      </c>
      <c r="D9" s="39"/>
      <c r="E9" s="39"/>
      <c r="F9" s="40"/>
      <c r="G9" s="39"/>
      <c r="H9" s="77"/>
      <c r="I9" s="40"/>
      <c r="J9" s="40"/>
      <c r="K9" s="40"/>
      <c r="L9" s="41"/>
      <c r="M9" s="40"/>
      <c r="N9" s="40"/>
      <c r="O9" s="42"/>
      <c r="P9" s="42"/>
      <c r="Q9" s="42"/>
      <c r="R9" s="42"/>
      <c r="S9" s="42"/>
      <c r="T9" s="42"/>
      <c r="U9" s="43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pans="1:31" ht="15.6">
      <c r="A10" s="39"/>
      <c r="B10" s="39"/>
      <c r="C10" s="44" t="s">
        <v>42</v>
      </c>
      <c r="D10" s="44"/>
      <c r="E10" s="45"/>
      <c r="F10" s="66"/>
      <c r="G10" s="45"/>
      <c r="H10" s="78"/>
      <c r="I10" s="45"/>
      <c r="J10" s="45"/>
      <c r="K10" s="46"/>
      <c r="L10" s="44"/>
      <c r="M10" s="44"/>
      <c r="N10" s="47"/>
      <c r="O10" s="47"/>
      <c r="P10" s="42"/>
      <c r="Q10" s="42"/>
      <c r="R10" s="42"/>
      <c r="S10" s="42"/>
      <c r="T10" s="42"/>
      <c r="U10" s="43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pans="1:31" ht="15.6">
      <c r="A11" s="39"/>
      <c r="B11" s="39"/>
      <c r="C11" s="44" t="s">
        <v>24</v>
      </c>
      <c r="D11" s="44"/>
      <c r="E11" s="44"/>
      <c r="F11" s="67"/>
      <c r="G11" s="44"/>
      <c r="H11" s="78"/>
      <c r="I11" s="45"/>
      <c r="J11" s="45"/>
      <c r="K11" s="45"/>
      <c r="L11" s="45"/>
      <c r="M11" s="46"/>
      <c r="N11" s="44"/>
      <c r="O11" s="47"/>
      <c r="P11" s="42"/>
      <c r="Q11" s="42"/>
      <c r="R11" s="42"/>
      <c r="S11" s="42"/>
      <c r="T11" s="42"/>
      <c r="U11" s="43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pans="1:31">
      <c r="A12" s="39"/>
      <c r="B12" s="39"/>
      <c r="C12" s="44" t="s">
        <v>47</v>
      </c>
      <c r="D12" s="44"/>
      <c r="E12" s="44"/>
      <c r="F12" s="67"/>
      <c r="G12" s="44"/>
      <c r="H12" s="79"/>
      <c r="I12" s="47"/>
      <c r="J12" s="47"/>
      <c r="K12" s="47"/>
      <c r="L12" s="47"/>
      <c r="M12" s="47"/>
      <c r="N12" s="47"/>
      <c r="O12" s="47"/>
      <c r="P12" s="42"/>
      <c r="Q12" s="42"/>
      <c r="R12" s="42"/>
      <c r="S12" s="42"/>
      <c r="T12" s="42"/>
      <c r="U12" s="43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pans="1:31" ht="15.6">
      <c r="A13" s="39"/>
      <c r="B13" s="39"/>
      <c r="C13" s="44" t="s">
        <v>43</v>
      </c>
      <c r="D13" s="44"/>
      <c r="E13" s="44"/>
      <c r="F13" s="67"/>
      <c r="G13" s="44"/>
      <c r="H13" s="78"/>
      <c r="I13" s="45"/>
      <c r="J13" s="45"/>
      <c r="K13" s="45"/>
      <c r="L13" s="45"/>
      <c r="M13" s="46"/>
      <c r="N13" s="44"/>
      <c r="O13" s="47"/>
      <c r="P13" s="42"/>
      <c r="Q13" s="42"/>
      <c r="R13" s="42"/>
      <c r="S13" s="42"/>
      <c r="T13" s="42"/>
      <c r="U13" s="43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pans="1:31" ht="15.6">
      <c r="A14" s="39"/>
      <c r="B14" s="39"/>
      <c r="D14" s="44"/>
      <c r="E14" s="44"/>
      <c r="F14" s="67"/>
      <c r="G14" s="44"/>
      <c r="H14" s="78"/>
      <c r="I14" s="45"/>
      <c r="J14" s="45"/>
      <c r="K14" s="45"/>
      <c r="L14" s="45"/>
      <c r="M14" s="46"/>
      <c r="N14" s="44"/>
      <c r="O14" s="47"/>
      <c r="P14" s="42"/>
      <c r="Q14" s="42"/>
      <c r="R14" s="42"/>
      <c r="S14" s="42"/>
      <c r="T14" s="42"/>
      <c r="U14" s="43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pans="1:31" ht="15.6">
      <c r="A15" s="39"/>
      <c r="B15" s="39"/>
      <c r="C15" s="44"/>
      <c r="D15" s="44"/>
      <c r="E15" s="44"/>
      <c r="F15" s="67"/>
      <c r="G15" s="44"/>
      <c r="H15" s="78"/>
      <c r="I15" s="45"/>
      <c r="J15" s="45"/>
      <c r="K15" s="45"/>
      <c r="L15" s="45"/>
      <c r="M15" s="46"/>
      <c r="N15" s="44"/>
      <c r="O15" s="47"/>
      <c r="P15" s="42"/>
      <c r="Q15" s="42"/>
      <c r="R15" s="42"/>
      <c r="S15" s="42"/>
      <c r="T15" s="42"/>
      <c r="U15" s="43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pans="1:31" ht="15.6">
      <c r="A16" s="39"/>
      <c r="B16" s="39"/>
      <c r="C16" s="145" t="s">
        <v>44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42"/>
      <c r="Q16" s="42"/>
      <c r="R16" s="42"/>
      <c r="S16" s="42"/>
      <c r="T16" s="42"/>
      <c r="U16" s="43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pans="1:31" ht="16.95" customHeight="1">
      <c r="A17" s="39"/>
      <c r="B17" s="39"/>
      <c r="C17" s="139" t="s">
        <v>45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42"/>
      <c r="Q17" s="42"/>
      <c r="R17" s="42"/>
      <c r="S17" s="42"/>
      <c r="T17" s="42"/>
      <c r="U17" s="43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pans="1:31" ht="16.95" customHeight="1">
      <c r="A18" s="39"/>
      <c r="B18" s="39"/>
      <c r="C18" s="139" t="s">
        <v>46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42"/>
      <c r="Q18" s="42"/>
      <c r="R18" s="42"/>
      <c r="S18" s="42"/>
      <c r="T18" s="42"/>
      <c r="U18" s="43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pans="1:31">
      <c r="A19" s="39"/>
      <c r="B19" s="39"/>
      <c r="C19" s="39"/>
      <c r="D19" s="39"/>
      <c r="E19" s="40"/>
      <c r="F19" s="40"/>
      <c r="G19" s="40"/>
      <c r="H19" s="77"/>
      <c r="I19" s="40"/>
      <c r="J19" s="41"/>
      <c r="K19" s="40"/>
      <c r="L19" s="40"/>
      <c r="M19" s="42"/>
      <c r="N19" s="42"/>
      <c r="O19" s="42"/>
      <c r="P19" s="42"/>
      <c r="Q19" s="42"/>
      <c r="R19" s="42"/>
      <c r="S19" s="42"/>
      <c r="T19" s="42"/>
      <c r="U19" s="43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31" ht="17.399999999999999">
      <c r="A20" s="39"/>
      <c r="B20" s="39"/>
      <c r="C20" s="48"/>
      <c r="D20" s="48"/>
      <c r="E20" s="47"/>
      <c r="F20" s="68"/>
      <c r="G20" s="47"/>
      <c r="H20" s="80"/>
      <c r="I20" s="47"/>
      <c r="J20" s="47"/>
      <c r="K20" s="47"/>
      <c r="L20" s="47"/>
      <c r="M20" s="47"/>
      <c r="N20" s="47"/>
      <c r="O20" s="47"/>
      <c r="P20" s="42"/>
      <c r="Q20" s="42"/>
      <c r="R20" s="42"/>
      <c r="S20" s="42"/>
      <c r="T20" s="42"/>
      <c r="U20" s="43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pans="1:31">
      <c r="A21" s="39"/>
      <c r="B21" s="39"/>
      <c r="C21" s="39"/>
      <c r="D21" s="39"/>
      <c r="E21" s="39"/>
      <c r="F21" s="40"/>
      <c r="G21" s="39"/>
      <c r="H21" s="77"/>
      <c r="I21" s="40"/>
      <c r="J21" s="40"/>
      <c r="K21" s="40"/>
      <c r="L21" s="41"/>
      <c r="M21" s="40"/>
      <c r="N21" s="40"/>
      <c r="O21" s="42"/>
      <c r="P21" s="42"/>
      <c r="Q21" s="42"/>
      <c r="R21" s="42"/>
      <c r="S21" s="42"/>
      <c r="T21" s="42"/>
      <c r="U21" s="43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</sheetData>
  <mergeCells count="28">
    <mergeCell ref="X2:X3"/>
    <mergeCell ref="AD2:AD3"/>
    <mergeCell ref="Y2:Y3"/>
    <mergeCell ref="Z2:Z3"/>
    <mergeCell ref="AA2:AA3"/>
    <mergeCell ref="AB2:AB3"/>
    <mergeCell ref="AC2:AC3"/>
    <mergeCell ref="C17:O17"/>
    <mergeCell ref="C18:O18"/>
    <mergeCell ref="A4:A8"/>
    <mergeCell ref="C4:E4"/>
    <mergeCell ref="C8:E8"/>
    <mergeCell ref="A1:C3"/>
    <mergeCell ref="J1:U1"/>
    <mergeCell ref="W1:AB1"/>
    <mergeCell ref="AD1:AE1"/>
    <mergeCell ref="C16:O16"/>
    <mergeCell ref="E2:E3"/>
    <mergeCell ref="F2:F3"/>
    <mergeCell ref="G2:G3"/>
    <mergeCell ref="H2:H3"/>
    <mergeCell ref="J2:L2"/>
    <mergeCell ref="M2:O2"/>
    <mergeCell ref="AE2:AE3"/>
    <mergeCell ref="P2:R2"/>
    <mergeCell ref="S2:U2"/>
    <mergeCell ref="V2:V3"/>
    <mergeCell ref="W2:W3"/>
  </mergeCells>
  <printOptions horizontalCentered="1" verticalCentered="1" gridLines="1"/>
  <pageMargins left="0.19685039370078741" right="0.19685039370078741" top="0.55118110236220474" bottom="0.55118110236220474" header="0.31496062992125984" footer="0.31496062992125984"/>
  <pageSetup paperSize="9" scale="29" orientation="landscape" r:id="rId1"/>
  <headerFooter>
    <oddHeader>&amp;LCAMPUS SCIENCES-U LYON&amp;C&amp;20INDICATEURS DE PERFORMANCE&amp;RSession 2022</oddHeader>
    <oddFooter>&amp;L&amp;"Arial,Italique"&amp;8RQ/MB/Indicateurs de performance/créé le 14/03/2020/Edité le &amp;D&amp;R&amp;P/&amp;N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C1-I2-Taux de performance GENER</vt:lpstr>
      <vt:lpstr>C1-I2-Taux de performance SUL</vt:lpstr>
      <vt:lpstr>C1-I2-Taux de performance EdP</vt:lpstr>
      <vt:lpstr>'C1-I2-Taux de performance EdP'!Impression_des_titres</vt:lpstr>
      <vt:lpstr>'C1-I2-Taux de performance GENER'!Impression_des_titres</vt:lpstr>
      <vt:lpstr>'C1-I2-Taux de performance SUL'!Impression_des_titres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Magalie BARA</dc:creator>
  <cp:lastModifiedBy>Adel EL KHOUAKHI</cp:lastModifiedBy>
  <cp:lastPrinted>2024-07-11T07:52:01Z</cp:lastPrinted>
  <dcterms:created xsi:type="dcterms:W3CDTF">2020-05-11T13:02:50Z</dcterms:created>
  <dcterms:modified xsi:type="dcterms:W3CDTF">2025-12-19T10:01:37Z</dcterms:modified>
</cp:coreProperties>
</file>