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reseauges75.sharepoint.com/sites/CommunicationLYON/Documents partages/Com 2026/QUALIOPI/"/>
    </mc:Choice>
  </mc:AlternateContent>
  <xr:revisionPtr revIDLastSave="2" documentId="8_{4817F46D-9CCB-48D9-9843-2EA166C666A4}" xr6:coauthVersionLast="47" xr6:coauthVersionMax="47" xr10:uidLastSave="{E2FE078A-78D8-4C49-A328-F54A418D1EB4}"/>
  <bookViews>
    <workbookView xWindow="-120" yWindow="-120" windowWidth="29040" windowHeight="15720" tabRatio="817" xr2:uid="{00000000-000D-0000-FFFF-FFFF00000000}"/>
  </bookViews>
  <sheets>
    <sheet name="C1-I2-Taux de performance GENER" sheetId="8" r:id="rId1"/>
  </sheets>
  <definedNames>
    <definedName name="_xlnm.Print_Titles" localSheetId="0">'C1-I2-Taux de performance GENER'!$2:$3</definedName>
    <definedName name="_xlnm.Print_Area" localSheetId="0">'C1-I2-Taux de performance GENER'!$A$1:$AC$58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8" l="1"/>
  <c r="T26" i="8"/>
  <c r="U26" i="8"/>
  <c r="O39" i="8"/>
  <c r="O37" i="8"/>
  <c r="U16" i="8" l="1"/>
  <c r="R16" i="8"/>
  <c r="L26" i="8"/>
  <c r="U24" i="8"/>
  <c r="L24" i="8"/>
  <c r="S38" i="8"/>
  <c r="T38" i="8"/>
  <c r="S39" i="8"/>
  <c r="T39" i="8"/>
  <c r="S40" i="8"/>
  <c r="T40" i="8"/>
  <c r="S41" i="8"/>
  <c r="T41" i="8"/>
  <c r="S43" i="8"/>
  <c r="T43" i="8"/>
  <c r="S45" i="8"/>
  <c r="T45" i="8"/>
  <c r="S46" i="8"/>
  <c r="T46" i="8"/>
  <c r="T37" i="8"/>
  <c r="S37" i="8"/>
  <c r="S22" i="8"/>
  <c r="T22" i="8"/>
  <c r="S23" i="8"/>
  <c r="T23" i="8"/>
  <c r="S25" i="8"/>
  <c r="T25" i="8"/>
  <c r="S28" i="8"/>
  <c r="T28" i="8"/>
  <c r="S29" i="8"/>
  <c r="T29" i="8"/>
  <c r="S31" i="8"/>
  <c r="T31" i="8"/>
  <c r="S34" i="8"/>
  <c r="T34" i="8"/>
  <c r="S35" i="8"/>
  <c r="T35" i="8"/>
  <c r="T20" i="8"/>
  <c r="S20" i="8"/>
  <c r="S5" i="8" l="1"/>
  <c r="S6" i="8"/>
  <c r="S7" i="8"/>
  <c r="S8" i="8"/>
  <c r="S9" i="8"/>
  <c r="S10" i="8"/>
  <c r="U10" i="8" s="1"/>
  <c r="S11" i="8"/>
  <c r="U11" i="8" s="1"/>
  <c r="S12" i="8"/>
  <c r="S13" i="8"/>
  <c r="S14" i="8"/>
  <c r="U22" i="8"/>
  <c r="U29" i="8"/>
  <c r="U30" i="8"/>
  <c r="U31" i="8"/>
  <c r="Z47" i="8"/>
  <c r="W43" i="8"/>
  <c r="V47" i="8"/>
  <c r="W35" i="8"/>
  <c r="W22" i="8"/>
  <c r="W21" i="8"/>
  <c r="R18" i="8"/>
  <c r="U18" i="8" s="1"/>
  <c r="R14" i="8"/>
  <c r="T5" i="8"/>
  <c r="X5" i="8" s="1"/>
  <c r="T6" i="8"/>
  <c r="W6" i="8" s="1"/>
  <c r="T7" i="8"/>
  <c r="U7" i="8" s="1"/>
  <c r="T8" i="8"/>
  <c r="W8" i="8" s="1"/>
  <c r="T9" i="8"/>
  <c r="W9" i="8"/>
  <c r="T10" i="8"/>
  <c r="W10" i="8" s="1"/>
  <c r="T11" i="8"/>
  <c r="W11" i="8" s="1"/>
  <c r="T12" i="8"/>
  <c r="X12" i="8" s="1"/>
  <c r="T13" i="8"/>
  <c r="X13" i="8" s="1"/>
  <c r="T14" i="8"/>
  <c r="W14" i="8" s="1"/>
  <c r="W16" i="8"/>
  <c r="W20" i="8"/>
  <c r="W23" i="8"/>
  <c r="W25" i="8"/>
  <c r="W27" i="8"/>
  <c r="W28" i="8"/>
  <c r="W29" i="8"/>
  <c r="W30" i="8"/>
  <c r="W31" i="8"/>
  <c r="W32" i="8"/>
  <c r="W33" i="8"/>
  <c r="W34" i="8"/>
  <c r="W37" i="8"/>
  <c r="W38" i="8"/>
  <c r="W39" i="8"/>
  <c r="W40" i="8"/>
  <c r="W41" i="8"/>
  <c r="W42" i="8"/>
  <c r="W44" i="8"/>
  <c r="W45" i="8"/>
  <c r="W46" i="8"/>
  <c r="J47" i="8"/>
  <c r="M47" i="8"/>
  <c r="P47" i="8"/>
  <c r="U40" i="8"/>
  <c r="U41" i="8"/>
  <c r="U42" i="8"/>
  <c r="U43" i="8"/>
  <c r="U38" i="8"/>
  <c r="R21" i="8"/>
  <c r="U21" i="8"/>
  <c r="R9" i="8"/>
  <c r="R6" i="8"/>
  <c r="R7" i="8"/>
  <c r="R8" i="8"/>
  <c r="R37" i="8"/>
  <c r="R38" i="8"/>
  <c r="R35" i="8"/>
  <c r="O22" i="8"/>
  <c r="R43" i="8"/>
  <c r="R42" i="8"/>
  <c r="R34" i="8"/>
  <c r="U34" i="8"/>
  <c r="R41" i="8"/>
  <c r="O25" i="8"/>
  <c r="AA47" i="8"/>
  <c r="R46" i="8"/>
  <c r="R45" i="8"/>
  <c r="R44" i="8"/>
  <c r="R40" i="8"/>
  <c r="R39" i="8"/>
  <c r="X35" i="8"/>
  <c r="U35" i="8"/>
  <c r="X33" i="8"/>
  <c r="U33" i="8"/>
  <c r="R33" i="8"/>
  <c r="U32" i="8"/>
  <c r="X32" i="8"/>
  <c r="R32" i="8"/>
  <c r="R31" i="8"/>
  <c r="H47" i="8"/>
  <c r="R29" i="8"/>
  <c r="X28" i="8"/>
  <c r="R28" i="8"/>
  <c r="X27" i="8"/>
  <c r="R27" i="8"/>
  <c r="X25" i="8"/>
  <c r="R25" i="8"/>
  <c r="R23" i="8"/>
  <c r="X22" i="8"/>
  <c r="R22" i="8"/>
  <c r="X20" i="8"/>
  <c r="R20" i="8"/>
  <c r="X16" i="8"/>
  <c r="L14" i="8"/>
  <c r="R13" i="8"/>
  <c r="L13" i="8"/>
  <c r="R12" i="8"/>
  <c r="L12" i="8"/>
  <c r="R11" i="8"/>
  <c r="L11" i="8"/>
  <c r="R10" i="8"/>
  <c r="R5" i="8"/>
  <c r="U39" i="8"/>
  <c r="U46" i="8"/>
  <c r="U44" i="8"/>
  <c r="X31" i="8"/>
  <c r="U37" i="8"/>
  <c r="U23" i="8"/>
  <c r="U45" i="8"/>
  <c r="R30" i="8"/>
  <c r="U25" i="8"/>
  <c r="U27" i="8"/>
  <c r="U28" i="8"/>
  <c r="U20" i="8"/>
  <c r="U9" i="8" l="1"/>
  <c r="U13" i="8"/>
  <c r="U12" i="8"/>
  <c r="W12" i="8"/>
  <c r="X10" i="8"/>
  <c r="X47" i="8"/>
  <c r="U8" i="8"/>
  <c r="U14" i="8"/>
  <c r="X14" i="8"/>
  <c r="W13" i="8"/>
  <c r="W5" i="8"/>
  <c r="U5" i="8"/>
  <c r="X8" i="8"/>
  <c r="W7" i="8"/>
  <c r="U6" i="8"/>
  <c r="T47" i="8"/>
  <c r="S47" i="8"/>
  <c r="W47" i="8" l="1"/>
  <c r="U47" i="8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<sst xmlns="http://schemas.openxmlformats.org/spreadsheetml/2006/main" count="250" uniqueCount="131">
  <si>
    <t>TAUX DE REUSSITE</t>
  </si>
  <si>
    <t>TAUX DE SUIVI</t>
  </si>
  <si>
    <t>TOTAL TOUS STATUTS</t>
  </si>
  <si>
    <t>Admis</t>
  </si>
  <si>
    <t>Présentés</t>
  </si>
  <si>
    <t>Tx Réussite</t>
  </si>
  <si>
    <t>%</t>
  </si>
  <si>
    <t>BTS Comptabilité et Gestion</t>
  </si>
  <si>
    <t>BTS Négociation et Digitalisation de la Relation Client</t>
  </si>
  <si>
    <t>BTS Professions Immobilières</t>
  </si>
  <si>
    <t>Licence</t>
  </si>
  <si>
    <t>Master</t>
  </si>
  <si>
    <t>DSCG</t>
  </si>
  <si>
    <t>Expert en Ingénierie Informatique</t>
  </si>
  <si>
    <t>Manager des Ressources Humaines</t>
  </si>
  <si>
    <t>GLOBAL</t>
  </si>
  <si>
    <t>Rattrapage</t>
  </si>
  <si>
    <t>session antérieure</t>
  </si>
  <si>
    <t>/</t>
  </si>
  <si>
    <t>DCG</t>
  </si>
  <si>
    <t>Les taux de satisfaction portent sur le nombre de répondants</t>
  </si>
  <si>
    <t>BTS Management Commercial Opérationnel</t>
  </si>
  <si>
    <t>BTS Gestion de la PME-PMI</t>
  </si>
  <si>
    <t>APPRENTISSAGE</t>
  </si>
  <si>
    <t>ALTERNANCE CONTRAT PRO</t>
  </si>
  <si>
    <r>
      <t>INITIAL et COSTAL</t>
    </r>
    <r>
      <rPr>
        <sz val="10"/>
        <color rgb="FFFF0000"/>
        <rFont val="Arial"/>
        <family val="2"/>
      </rPr>
      <t/>
    </r>
  </si>
  <si>
    <t>BTS</t>
  </si>
  <si>
    <t>Titre Niveau 6 - Bachelor</t>
  </si>
  <si>
    <t>Titre Niveau 7- Mastère</t>
  </si>
  <si>
    <t>Chef de projets événementiels</t>
  </si>
  <si>
    <t>Négociateur-conseil en patrimoine immobilier et financier</t>
  </si>
  <si>
    <t>Responsable d’affaires commerciales et du développement à l’international</t>
  </si>
  <si>
    <t>Responsable de programmes immobiliers</t>
  </si>
  <si>
    <t>Responsable de projet marketing communication</t>
  </si>
  <si>
    <t xml:space="preserve">Diplômes d'Etat - BTS - </t>
  </si>
  <si>
    <t>VALEUR AJOUTEE
(**)</t>
  </si>
  <si>
    <t>BTS Services Informatiques aux Organisations</t>
  </si>
  <si>
    <t xml:space="preserve">Les taux de suivi CFA sont calculés sur les effectifs d'apprentis en formation </t>
  </si>
  <si>
    <t>(**) Comparatif avec les taux de réussite nationaux pour les BTS</t>
  </si>
  <si>
    <t>La valeur ajoutée de l'établissement repose sur différents facteurs :</t>
  </si>
  <si>
    <t xml:space="preserve">     - une pédagogie active : Learning by doing qui favorise l'acquisition de compétences par la pratique en interaction directe avec des professionnels des différents secteurs d'activité</t>
  </si>
  <si>
    <t xml:space="preserve">     - une équipe pédagogique composée essentiellement de professionnels en activité dans les métiers et formations enseignés</t>
  </si>
  <si>
    <t>Les taux de réussite sont calculés selon le ratio nombre d'étudiants/apprentis ayant validé la formation sur le nombre d'étudiants/apprentis présentés à l'examen</t>
  </si>
  <si>
    <t>FORMATIONS / CERTIFICATIONS PROFESSIONNELLES</t>
  </si>
  <si>
    <t>Code Section Interne</t>
  </si>
  <si>
    <t>GPME</t>
  </si>
  <si>
    <t>CG</t>
  </si>
  <si>
    <t>MCO</t>
  </si>
  <si>
    <t>NDRC</t>
  </si>
  <si>
    <t>PI</t>
  </si>
  <si>
    <t>SIO</t>
  </si>
  <si>
    <t>RH</t>
  </si>
  <si>
    <t>MC</t>
  </si>
  <si>
    <t>CACG</t>
  </si>
  <si>
    <t>Chargé des ressources humaines</t>
  </si>
  <si>
    <t>BD</t>
  </si>
  <si>
    <t>RHTD</t>
  </si>
  <si>
    <t>Responsable de Projet Marketing Communication</t>
  </si>
  <si>
    <t>Manager Comptable et Financier</t>
  </si>
  <si>
    <t>Manager du Développement Commercial et International</t>
  </si>
  <si>
    <t>Manager des Stratégies Communication Marketing</t>
  </si>
  <si>
    <t>SRCC/AL/IW</t>
  </si>
  <si>
    <t>3ISFJ</t>
  </si>
  <si>
    <t>CM</t>
  </si>
  <si>
    <t>EV</t>
  </si>
  <si>
    <t>Structure</t>
  </si>
  <si>
    <t>Sciences-U</t>
  </si>
  <si>
    <t>Eductive Paris</t>
  </si>
  <si>
    <t>Responsable comptable et financier</t>
  </si>
  <si>
    <t>NC = Non concerné / NS = Non Significatif - panel insuffisant</t>
  </si>
  <si>
    <t>Structure juridique</t>
  </si>
  <si>
    <t>SUL</t>
  </si>
  <si>
    <t>RPI</t>
  </si>
  <si>
    <t>GPI</t>
  </si>
  <si>
    <t>CII</t>
  </si>
  <si>
    <t>Consultant Financier et Patrimonial</t>
  </si>
  <si>
    <t>MPIF</t>
  </si>
  <si>
    <t>Journaliste web et multimédia (RNCP 35217)</t>
  </si>
  <si>
    <t>M2 ISFJ</t>
  </si>
  <si>
    <t>Manager Achats et Supply Chain</t>
  </si>
  <si>
    <t>MA</t>
  </si>
  <si>
    <t>MSCM</t>
  </si>
  <si>
    <t>AL / IW / MCSI / SI / SRCC</t>
  </si>
  <si>
    <t>IABD</t>
  </si>
  <si>
    <t>BTS Commerce international</t>
  </si>
  <si>
    <t>BTS Communication</t>
  </si>
  <si>
    <t>COM</t>
  </si>
  <si>
    <t>CI</t>
  </si>
  <si>
    <t>BTS Gestion des transports et logistique associée</t>
  </si>
  <si>
    <t>GTLA</t>
  </si>
  <si>
    <t>Designer Graphique Numérique</t>
  </si>
  <si>
    <t>DGN</t>
  </si>
  <si>
    <t>Taux de RECONDUCTION 2022-2023</t>
  </si>
  <si>
    <t>Expert en Ingénierie de l'Intelligence Artificielle</t>
  </si>
  <si>
    <t>CEO/SE</t>
  </si>
  <si>
    <t>TITRES CERTIFIES</t>
  </si>
  <si>
    <t>Taux de RUPTURES</t>
  </si>
  <si>
    <t>Taux d' ABANDONS</t>
  </si>
  <si>
    <t xml:space="preserve">Titre RNCP </t>
  </si>
  <si>
    <t>Taux de POURSUITE D'ETUDES</t>
  </si>
  <si>
    <t>Chef de Projets Logiciels et Réseaux</t>
  </si>
  <si>
    <t xml:space="preserve">INSERJEUNES pour les BTS : </t>
  </si>
  <si>
    <t>Session 2024</t>
  </si>
  <si>
    <t>INSCRITS 2023  tous statuts confondus</t>
  </si>
  <si>
    <t>CJN</t>
  </si>
  <si>
    <t>BTS Collaborateur Juriste Notarial</t>
  </si>
  <si>
    <t>Manager des Actifs et Patrimoines Immobiliers</t>
  </si>
  <si>
    <t>PGE</t>
  </si>
  <si>
    <t>MGC  + ASC</t>
  </si>
  <si>
    <t>Gestionnaire de parcs immobiliers</t>
  </si>
  <si>
    <t xml:space="preserve">MAI + MPI </t>
  </si>
  <si>
    <t>35067 (37006)</t>
  </si>
  <si>
    <t>Designer numérique</t>
  </si>
  <si>
    <t>GD</t>
  </si>
  <si>
    <t>37198 (7481)</t>
  </si>
  <si>
    <t>CDP/ERP</t>
  </si>
  <si>
    <t>-8,4 pts</t>
  </si>
  <si>
    <t>+ 3,5 pts</t>
  </si>
  <si>
    <t>-10 pts</t>
  </si>
  <si>
    <t>+ 7,5 pts</t>
  </si>
  <si>
    <t>- 22 pts</t>
  </si>
  <si>
    <t>-5,5 pts</t>
  </si>
  <si>
    <t>+ 19 pts</t>
  </si>
  <si>
    <t>+ 2 pts</t>
  </si>
  <si>
    <t>- 6 pt</t>
  </si>
  <si>
    <t>+ 2,6 pts</t>
  </si>
  <si>
    <t>Taux Académie (Rhône)</t>
  </si>
  <si>
    <t>NS</t>
  </si>
  <si>
    <t>Taux d'INSERTION PROFESSIONNELLE GLOBALE</t>
  </si>
  <si>
    <t>Taux d'INSERTION PROFESSIONNELLE METIER VISE 6 MOIS</t>
  </si>
  <si>
    <r>
      <t xml:space="preserve">Journaliste (RNCP 34537) </t>
    </r>
    <r>
      <rPr>
        <b/>
        <sz val="16"/>
        <color theme="1"/>
        <rFont val="Arial"/>
        <family val="2"/>
      </rPr>
      <t>médiaschool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</si>
</sst>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2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b/>
      <sz val="16"/>
      <color rgb="FFFF0000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2" applyAlignment="1">
      <alignment vertical="center"/>
    </xf>
    <xf numFmtId="0" fontId="2" fillId="0" borderId="0" xfId="2" applyAlignment="1">
      <alignment horizontal="center" vertical="center"/>
    </xf>
    <xf numFmtId="10" fontId="4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2" fillId="12" borderId="0" xfId="2" applyFill="1" applyAlignment="1">
      <alignment vertical="center"/>
    </xf>
    <xf numFmtId="0" fontId="2" fillId="12" borderId="0" xfId="2" applyFill="1" applyAlignment="1">
      <alignment horizontal="center" vertical="center"/>
    </xf>
    <xf numFmtId="10" fontId="4" fillId="12" borderId="0" xfId="2" applyNumberFormat="1" applyFont="1" applyFill="1" applyAlignment="1">
      <alignment horizontal="center" vertical="center"/>
    </xf>
    <xf numFmtId="0" fontId="4" fillId="12" borderId="0" xfId="2" applyFont="1" applyFill="1" applyAlignment="1">
      <alignment horizontal="center" vertical="center"/>
    </xf>
    <xf numFmtId="0" fontId="5" fillId="12" borderId="0" xfId="2" applyFont="1" applyFill="1" applyAlignment="1">
      <alignment horizontal="center" vertical="center"/>
    </xf>
    <xf numFmtId="0" fontId="0" fillId="12" borderId="0" xfId="0" applyFill="1" applyAlignment="1">
      <alignment vertical="center"/>
    </xf>
    <xf numFmtId="0" fontId="9" fillId="12" borderId="0" xfId="0" applyFont="1" applyFill="1" applyAlignment="1">
      <alignment vertical="center"/>
    </xf>
    <xf numFmtId="0" fontId="0" fillId="12" borderId="0" xfId="0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12" borderId="0" xfId="2" applyFont="1" applyFill="1" applyAlignment="1">
      <alignment horizontal="center" vertical="center"/>
    </xf>
    <xf numFmtId="0" fontId="10" fillId="12" borderId="0" xfId="0" applyFont="1" applyFill="1" applyAlignment="1">
      <alignment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11" fillId="6" borderId="4" xfId="2" applyFont="1" applyFill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10" fontId="12" fillId="0" borderId="0" xfId="2" applyNumberFormat="1" applyFont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10" fontId="12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1" fillId="2" borderId="0" xfId="2" applyFont="1" applyFill="1" applyAlignment="1">
      <alignment vertical="center"/>
    </xf>
    <xf numFmtId="0" fontId="14" fillId="2" borderId="0" xfId="2" applyFont="1" applyFill="1" applyAlignment="1">
      <alignment vertical="center"/>
    </xf>
    <xf numFmtId="0" fontId="12" fillId="9" borderId="0" xfId="2" applyFont="1" applyFill="1" applyAlignment="1">
      <alignment horizontal="center" vertical="center"/>
    </xf>
    <xf numFmtId="0" fontId="11" fillId="9" borderId="0" xfId="2" applyFont="1" applyFill="1" applyAlignment="1">
      <alignment horizontal="center" vertical="center"/>
    </xf>
    <xf numFmtId="10" fontId="12" fillId="9" borderId="0" xfId="2" applyNumberFormat="1" applyFont="1" applyFill="1" applyAlignment="1">
      <alignment horizontal="center" vertical="center"/>
    </xf>
    <xf numFmtId="0" fontId="15" fillId="9" borderId="0" xfId="2" applyFont="1" applyFill="1" applyAlignment="1">
      <alignment horizontal="center" vertical="center"/>
    </xf>
    <xf numFmtId="0" fontId="12" fillId="9" borderId="13" xfId="2" applyFont="1" applyFill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12" fillId="0" borderId="6" xfId="2" applyFont="1" applyBorder="1" applyAlignment="1">
      <alignment vertical="center" textRotation="90"/>
    </xf>
    <xf numFmtId="0" fontId="11" fillId="6" borderId="13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7" borderId="0" xfId="2" applyFont="1" applyFill="1" applyAlignment="1">
      <alignment horizontal="center" vertical="center" wrapText="1"/>
    </xf>
    <xf numFmtId="0" fontId="11" fillId="11" borderId="6" xfId="2" applyFont="1" applyFill="1" applyBorder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9" fontId="12" fillId="11" borderId="8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0" fontId="12" fillId="0" borderId="17" xfId="1" applyNumberFormat="1" applyFont="1" applyFill="1" applyBorder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0" fontId="15" fillId="0" borderId="17" xfId="1" applyNumberFormat="1" applyFont="1" applyFill="1" applyBorder="1" applyAlignment="1">
      <alignment horizontal="center" vertical="center"/>
    </xf>
    <xf numFmtId="9" fontId="11" fillId="0" borderId="13" xfId="1" applyFont="1" applyBorder="1" applyAlignment="1">
      <alignment horizontal="center" vertical="center" wrapText="1"/>
    </xf>
    <xf numFmtId="9" fontId="11" fillId="0" borderId="13" xfId="1" applyFont="1" applyFill="1" applyBorder="1" applyAlignment="1">
      <alignment horizontal="center" vertical="center" wrapText="1"/>
    </xf>
    <xf numFmtId="0" fontId="11" fillId="8" borderId="13" xfId="2" applyFont="1" applyFill="1" applyBorder="1" applyAlignment="1">
      <alignment horizontal="center" vertical="center"/>
    </xf>
    <xf numFmtId="49" fontId="16" fillId="0" borderId="6" xfId="2" applyNumberFormat="1" applyFont="1" applyBorder="1" applyAlignment="1">
      <alignment horizontal="center" vertical="center" wrapText="1"/>
    </xf>
    <xf numFmtId="10" fontId="11" fillId="0" borderId="13" xfId="2" applyNumberFormat="1" applyFont="1" applyBorder="1" applyAlignment="1">
      <alignment horizontal="center" vertical="center"/>
    </xf>
    <xf numFmtId="0" fontId="11" fillId="7" borderId="13" xfId="2" applyFont="1" applyFill="1" applyBorder="1" applyAlignment="1">
      <alignment horizontal="center" vertical="center" wrapText="1"/>
    </xf>
    <xf numFmtId="0" fontId="11" fillId="11" borderId="0" xfId="2" applyFont="1" applyFill="1" applyAlignment="1">
      <alignment horizontal="center" vertical="center"/>
    </xf>
    <xf numFmtId="0" fontId="11" fillId="13" borderId="13" xfId="0" applyFont="1" applyFill="1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9" fontId="11" fillId="0" borderId="13" xfId="2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10" fontId="11" fillId="0" borderId="7" xfId="2" applyNumberFormat="1" applyFont="1" applyBorder="1" applyAlignment="1">
      <alignment horizontal="center" vertical="center"/>
    </xf>
    <xf numFmtId="0" fontId="12" fillId="0" borderId="0" xfId="2" applyFont="1" applyAlignment="1">
      <alignment horizontal="center" vertical="center" textRotation="90"/>
    </xf>
    <xf numFmtId="9" fontId="15" fillId="9" borderId="0" xfId="2" applyNumberFormat="1" applyFont="1" applyFill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9" fontId="11" fillId="8" borderId="13" xfId="2" applyNumberFormat="1" applyFont="1" applyFill="1" applyBorder="1" applyAlignment="1">
      <alignment horizontal="center" vertical="center"/>
    </xf>
    <xf numFmtId="10" fontId="12" fillId="8" borderId="0" xfId="2" applyNumberFormat="1" applyFont="1" applyFill="1" applyAlignment="1">
      <alignment horizontal="center" vertical="center"/>
    </xf>
    <xf numFmtId="0" fontId="16" fillId="0" borderId="13" xfId="0" applyFont="1" applyBorder="1" applyAlignment="1">
      <alignment vertical="center"/>
    </xf>
    <xf numFmtId="0" fontId="16" fillId="0" borderId="1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1" fontId="12" fillId="6" borderId="6" xfId="2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9" fontId="15" fillId="0" borderId="8" xfId="2" applyNumberFormat="1" applyFont="1" applyBorder="1" applyAlignment="1">
      <alignment horizontal="center" vertical="center"/>
    </xf>
    <xf numFmtId="9" fontId="11" fillId="0" borderId="13" xfId="1" applyFont="1" applyFill="1" applyBorder="1" applyAlignment="1">
      <alignment horizontal="center" vertical="center"/>
    </xf>
    <xf numFmtId="9" fontId="11" fillId="0" borderId="3" xfId="1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/>
    </xf>
    <xf numFmtId="1" fontId="12" fillId="0" borderId="6" xfId="2" applyNumberFormat="1" applyFont="1" applyBorder="1" applyAlignment="1">
      <alignment horizontal="center" vertical="center"/>
    </xf>
    <xf numFmtId="9" fontId="12" fillId="0" borderId="8" xfId="2" applyNumberFormat="1" applyFont="1" applyBorder="1" applyAlignment="1">
      <alignment horizontal="center" vertical="center"/>
    </xf>
    <xf numFmtId="0" fontId="16" fillId="13" borderId="13" xfId="0" applyFont="1" applyFill="1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0" fontId="11" fillId="0" borderId="7" xfId="2" applyFont="1" applyBorder="1" applyAlignment="1">
      <alignment horizontal="center" vertical="center"/>
    </xf>
    <xf numFmtId="9" fontId="11" fillId="0" borderId="7" xfId="2" applyNumberFormat="1" applyFont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9" fontId="11" fillId="0" borderId="13" xfId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textRotation="90"/>
    </xf>
    <xf numFmtId="0" fontId="12" fillId="10" borderId="10" xfId="2" applyFont="1" applyFill="1" applyBorder="1" applyAlignment="1">
      <alignment horizontal="center" vertical="center"/>
    </xf>
    <xf numFmtId="0" fontId="12" fillId="10" borderId="11" xfId="2" applyFont="1" applyFill="1" applyBorder="1" applyAlignment="1">
      <alignment horizontal="center" vertical="center"/>
    </xf>
    <xf numFmtId="0" fontId="12" fillId="10" borderId="9" xfId="2" applyFont="1" applyFill="1" applyBorder="1" applyAlignment="1">
      <alignment horizontal="center" vertical="center"/>
    </xf>
    <xf numFmtId="10" fontId="12" fillId="10" borderId="10" xfId="2" applyNumberFormat="1" applyFont="1" applyFill="1" applyBorder="1" applyAlignment="1">
      <alignment horizontal="center" vertical="center"/>
    </xf>
    <xf numFmtId="10" fontId="12" fillId="10" borderId="11" xfId="2" applyNumberFormat="1" applyFont="1" applyFill="1" applyBorder="1" applyAlignment="1">
      <alignment horizontal="center" vertical="center"/>
    </xf>
    <xf numFmtId="10" fontId="15" fillId="10" borderId="11" xfId="2" applyNumberFormat="1" applyFont="1" applyFill="1" applyBorder="1" applyAlignment="1">
      <alignment horizontal="center" vertical="center"/>
    </xf>
    <xf numFmtId="9" fontId="12" fillId="10" borderId="9" xfId="2" applyNumberFormat="1" applyFont="1" applyFill="1" applyBorder="1" applyAlignment="1">
      <alignment horizontal="center" vertical="center"/>
    </xf>
    <xf numFmtId="0" fontId="11" fillId="12" borderId="0" xfId="2" applyFont="1" applyFill="1" applyAlignment="1">
      <alignment vertical="center"/>
    </xf>
    <xf numFmtId="0" fontId="11" fillId="12" borderId="0" xfId="2" applyFont="1" applyFill="1" applyAlignment="1">
      <alignment horizontal="center" vertical="center"/>
    </xf>
    <xf numFmtId="10" fontId="12" fillId="12" borderId="0" xfId="2" applyNumberFormat="1" applyFont="1" applyFill="1" applyAlignment="1">
      <alignment horizontal="center" vertical="center"/>
    </xf>
    <xf numFmtId="0" fontId="12" fillId="12" borderId="0" xfId="2" applyFont="1" applyFill="1" applyAlignment="1">
      <alignment horizontal="center" vertical="center"/>
    </xf>
    <xf numFmtId="0" fontId="15" fillId="12" borderId="0" xfId="2" applyFont="1" applyFill="1" applyAlignment="1">
      <alignment horizontal="center" vertical="center"/>
    </xf>
    <xf numFmtId="0" fontId="11" fillId="12" borderId="0" xfId="0" applyFont="1" applyFill="1" applyAlignment="1">
      <alignment vertical="center"/>
    </xf>
    <xf numFmtId="0" fontId="12" fillId="12" borderId="0" xfId="0" applyFont="1" applyFill="1" applyAlignment="1">
      <alignment vertical="center"/>
    </xf>
    <xf numFmtId="0" fontId="12" fillId="12" borderId="0" xfId="0" applyFont="1" applyFill="1" applyAlignment="1">
      <alignment horizontal="center" vertical="center"/>
    </xf>
    <xf numFmtId="0" fontId="15" fillId="12" borderId="0" xfId="0" applyFont="1" applyFill="1" applyAlignment="1">
      <alignment vertical="center"/>
    </xf>
    <xf numFmtId="0" fontId="16" fillId="12" borderId="0" xfId="0" applyFont="1" applyFill="1" applyAlignment="1">
      <alignment vertical="center"/>
    </xf>
    <xf numFmtId="0" fontId="11" fillId="12" borderId="0" xfId="0" applyFont="1" applyFill="1" applyAlignment="1">
      <alignment horizontal="center" vertical="center"/>
    </xf>
    <xf numFmtId="0" fontId="11" fillId="0" borderId="3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0" fontId="11" fillId="0" borderId="4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0" borderId="8" xfId="2" applyFont="1" applyBorder="1" applyAlignment="1">
      <alignment horizontal="center" vertical="center" textRotation="90"/>
    </xf>
    <xf numFmtId="0" fontId="11" fillId="0" borderId="3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2" fillId="9" borderId="6" xfId="2" applyFont="1" applyFill="1" applyBorder="1" applyAlignment="1">
      <alignment horizontal="center" vertical="center"/>
    </xf>
    <xf numFmtId="0" fontId="11" fillId="3" borderId="4" xfId="2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/>
    </xf>
    <xf numFmtId="0" fontId="11" fillId="4" borderId="2" xfId="2" applyFont="1" applyFill="1" applyBorder="1" applyAlignment="1">
      <alignment horizontal="center" vertical="center" wrapText="1"/>
    </xf>
    <xf numFmtId="0" fontId="11" fillId="4" borderId="4" xfId="2" applyFont="1" applyFill="1" applyBorder="1" applyAlignment="1">
      <alignment horizontal="center" vertical="center"/>
    </xf>
    <xf numFmtId="0" fontId="11" fillId="4" borderId="5" xfId="2" applyFont="1" applyFill="1" applyBorder="1" applyAlignment="1">
      <alignment horizontal="center" vertical="center"/>
    </xf>
    <xf numFmtId="0" fontId="11" fillId="5" borderId="2" xfId="2" applyFont="1" applyFill="1" applyBorder="1" applyAlignment="1">
      <alignment horizontal="center" vertical="center" wrapText="1"/>
    </xf>
    <xf numFmtId="0" fontId="11" fillId="5" borderId="4" xfId="2" applyFont="1" applyFill="1" applyBorder="1" applyAlignment="1">
      <alignment horizontal="center" vertical="center"/>
    </xf>
    <xf numFmtId="0" fontId="11" fillId="5" borderId="5" xfId="2" applyFont="1" applyFill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12" borderId="0" xfId="0" applyFont="1" applyFill="1" applyAlignment="1">
      <alignment vertical="center" wrapText="1"/>
    </xf>
    <xf numFmtId="0" fontId="12" fillId="0" borderId="13" xfId="2" applyFont="1" applyBorder="1" applyAlignment="1">
      <alignment horizontal="center" vertical="center" textRotation="90"/>
    </xf>
    <xf numFmtId="0" fontId="12" fillId="0" borderId="7" xfId="2" applyFont="1" applyBorder="1" applyAlignment="1">
      <alignment horizontal="center" vertical="center" textRotation="90"/>
    </xf>
    <xf numFmtId="0" fontId="12" fillId="10" borderId="10" xfId="2" applyFont="1" applyFill="1" applyBorder="1" applyAlignment="1">
      <alignment horizontal="center" vertical="center"/>
    </xf>
    <xf numFmtId="0" fontId="12" fillId="10" borderId="11" xfId="2" applyFont="1" applyFill="1" applyBorder="1" applyAlignment="1">
      <alignment horizontal="center" vertical="center"/>
    </xf>
    <xf numFmtId="0" fontId="12" fillId="12" borderId="0" xfId="0" applyFont="1" applyFill="1" applyAlignment="1">
      <alignment vertical="center" wrapText="1"/>
    </xf>
  </cellXfs>
  <cellStyles count="5">
    <cellStyle name="Normal" xfId="0" builtinId="0"/>
    <cellStyle name="Normal 2" xfId="2" xr:uid="{00000000-0005-0000-0000-000001000000}"/>
    <cellStyle name="Normal 3" xfId="3" xr:uid="{00000000-0005-0000-0000-000002000000}"/>
    <cellStyle name="Pourcentage" xfId="1" builtinId="5"/>
    <cellStyle name="Pourcentage 2" xfId="4" xr:uid="{00000000-0005-0000-0000-00000400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16.png"/><Relationship Id="rId3" Type="http://schemas.openxmlformats.org/officeDocument/2006/relationships/image" Target="../media/image6.png"/><Relationship Id="rId7" Type="http://schemas.openxmlformats.org/officeDocument/2006/relationships/image" Target="../media/image10.jpeg"/><Relationship Id="rId12" Type="http://schemas.openxmlformats.org/officeDocument/2006/relationships/image" Target="../media/image15.jpeg"/><Relationship Id="rId2" Type="http://schemas.openxmlformats.org/officeDocument/2006/relationships/image" Target="../media/image5.png"/><Relationship Id="rId16" Type="http://schemas.openxmlformats.org/officeDocument/2006/relationships/image" Target="../media/image19.jpeg"/><Relationship Id="rId1" Type="http://schemas.openxmlformats.org/officeDocument/2006/relationships/image" Target="../media/image4.jpeg"/><Relationship Id="rId6" Type="http://schemas.openxmlformats.org/officeDocument/2006/relationships/image" Target="../media/image9.jpeg"/><Relationship Id="rId11" Type="http://schemas.openxmlformats.org/officeDocument/2006/relationships/image" Target="../media/image14.png"/><Relationship Id="rId5" Type="http://schemas.openxmlformats.org/officeDocument/2006/relationships/image" Target="../media/image8.png"/><Relationship Id="rId15" Type="http://schemas.openxmlformats.org/officeDocument/2006/relationships/image" Target="../media/image18.png"/><Relationship Id="rId10" Type="http://schemas.openxmlformats.org/officeDocument/2006/relationships/image" Target="../media/image13.png"/><Relationship Id="rId4" Type="http://schemas.openxmlformats.org/officeDocument/2006/relationships/image" Target="../media/image7.png"/><Relationship Id="rId9" Type="http://schemas.openxmlformats.org/officeDocument/2006/relationships/image" Target="../media/image12.png"/><Relationship Id="rId14" Type="http://schemas.openxmlformats.org/officeDocument/2006/relationships/image" Target="../media/image1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142240</xdr:colOff>
      <xdr:row>22</xdr:row>
      <xdr:rowOff>0</xdr:rowOff>
    </xdr:from>
    <xdr:to>
      <xdr:col>2</xdr:col>
      <xdr:colOff>1123950</xdr:colOff>
      <xdr:row>22</xdr:row>
      <xdr:rowOff>420712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520" y="6720308"/>
          <a:ext cx="985520" cy="413092"/>
        </a:xfrm>
        <a:prstGeom prst="rect">
          <a:avLst/>
        </a:prstGeom>
      </xdr:spPr>
    </xdr:pic>
    <xdr:clientData/>
  </xdr:twoCellAnchor>
  <xdr:twoCellAnchor editAs="oneCell">
    <xdr:from>
      <xdr:col>2</xdr:col>
      <xdr:colOff>132080</xdr:colOff>
      <xdr:row>22</xdr:row>
      <xdr:rowOff>68869</xdr:rowOff>
    </xdr:from>
    <xdr:to>
      <xdr:col>2</xdr:col>
      <xdr:colOff>1123950</xdr:colOff>
      <xdr:row>23</xdr:row>
      <xdr:rowOff>3619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360" y="7224049"/>
          <a:ext cx="995680" cy="422431"/>
        </a:xfrm>
        <a:prstGeom prst="rect">
          <a:avLst/>
        </a:prstGeom>
      </xdr:spPr>
    </xdr:pic>
    <xdr:clientData/>
  </xdr:twoCellAnchor>
  <xdr:twoCellAnchor editAs="oneCell">
    <xdr:from>
      <xdr:col>2</xdr:col>
      <xdr:colOff>213360</xdr:colOff>
      <xdr:row>45</xdr:row>
      <xdr:rowOff>36746</xdr:rowOff>
    </xdr:from>
    <xdr:to>
      <xdr:col>2</xdr:col>
      <xdr:colOff>1196340</xdr:colOff>
      <xdr:row>45</xdr:row>
      <xdr:rowOff>441770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4629046"/>
          <a:ext cx="975360" cy="4088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121920</xdr:rowOff>
    </xdr:from>
    <xdr:to>
      <xdr:col>2</xdr:col>
      <xdr:colOff>1162050</xdr:colOff>
      <xdr:row>2</xdr:row>
      <xdr:rowOff>358140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920"/>
          <a:ext cx="1874520" cy="937260"/>
        </a:xfrm>
        <a:prstGeom prst="rect">
          <a:avLst/>
        </a:prstGeom>
      </xdr:spPr>
    </xdr:pic>
    <xdr:clientData/>
  </xdr:twoCellAnchor>
  <xdr:twoCellAnchor editAs="oneCell">
    <xdr:from>
      <xdr:col>2</xdr:col>
      <xdr:colOff>205740</xdr:colOff>
      <xdr:row>24</xdr:row>
      <xdr:rowOff>126898</xdr:rowOff>
    </xdr:from>
    <xdr:to>
      <xdr:col>2</xdr:col>
      <xdr:colOff>1045210</xdr:colOff>
      <xdr:row>24</xdr:row>
      <xdr:rowOff>358710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020" y="7769758"/>
          <a:ext cx="843280" cy="224192"/>
        </a:xfrm>
        <a:prstGeom prst="rect">
          <a:avLst/>
        </a:prstGeom>
      </xdr:spPr>
    </xdr:pic>
    <xdr:clientData/>
  </xdr:twoCellAnchor>
  <xdr:twoCellAnchor editAs="oneCell">
    <xdr:from>
      <xdr:col>2</xdr:col>
      <xdr:colOff>203200</xdr:colOff>
      <xdr:row>27</xdr:row>
      <xdr:rowOff>142240</xdr:rowOff>
    </xdr:from>
    <xdr:to>
      <xdr:col>2</xdr:col>
      <xdr:colOff>1050290</xdr:colOff>
      <xdr:row>27</xdr:row>
      <xdr:rowOff>362622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480" y="8760460"/>
          <a:ext cx="843280" cy="224192"/>
        </a:xfrm>
        <a:prstGeom prst="rect">
          <a:avLst/>
        </a:prstGeom>
      </xdr:spPr>
    </xdr:pic>
    <xdr:clientData/>
  </xdr:twoCellAnchor>
  <xdr:twoCellAnchor editAs="oneCell">
    <xdr:from>
      <xdr:col>2</xdr:col>
      <xdr:colOff>203200</xdr:colOff>
      <xdr:row>30</xdr:row>
      <xdr:rowOff>132080</xdr:rowOff>
    </xdr:from>
    <xdr:to>
      <xdr:col>2</xdr:col>
      <xdr:colOff>1050290</xdr:colOff>
      <xdr:row>30</xdr:row>
      <xdr:rowOff>360082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480" y="10213340"/>
          <a:ext cx="843280" cy="224192"/>
        </a:xfrm>
        <a:prstGeom prst="rect">
          <a:avLst/>
        </a:prstGeom>
      </xdr:spPr>
    </xdr:pic>
    <xdr:clientData/>
  </xdr:twoCellAnchor>
  <xdr:twoCellAnchor editAs="oneCell">
    <xdr:from>
      <xdr:col>2</xdr:col>
      <xdr:colOff>213360</xdr:colOff>
      <xdr:row>39</xdr:row>
      <xdr:rowOff>142240</xdr:rowOff>
    </xdr:from>
    <xdr:to>
      <xdr:col>2</xdr:col>
      <xdr:colOff>1047115</xdr:colOff>
      <xdr:row>39</xdr:row>
      <xdr:rowOff>362622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13362940"/>
          <a:ext cx="843280" cy="224192"/>
        </a:xfrm>
        <a:prstGeom prst="rect">
          <a:avLst/>
        </a:prstGeom>
      </xdr:spPr>
    </xdr:pic>
    <xdr:clientData/>
  </xdr:twoCellAnchor>
  <xdr:twoCellAnchor editAs="oneCell">
    <xdr:from>
      <xdr:col>2</xdr:col>
      <xdr:colOff>213360</xdr:colOff>
      <xdr:row>12</xdr:row>
      <xdr:rowOff>60960</xdr:rowOff>
    </xdr:from>
    <xdr:to>
      <xdr:col>2</xdr:col>
      <xdr:colOff>1047115</xdr:colOff>
      <xdr:row>12</xdr:row>
      <xdr:rowOff>288962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" y="3375660"/>
          <a:ext cx="843280" cy="224192"/>
        </a:xfrm>
        <a:prstGeom prst="rect">
          <a:avLst/>
        </a:prstGeom>
      </xdr:spPr>
    </xdr:pic>
    <xdr:clientData/>
  </xdr:twoCellAnchor>
  <xdr:twoCellAnchor editAs="oneCell">
    <xdr:from>
      <xdr:col>2</xdr:col>
      <xdr:colOff>233680</xdr:colOff>
      <xdr:row>10</xdr:row>
      <xdr:rowOff>60960</xdr:rowOff>
    </xdr:from>
    <xdr:to>
      <xdr:col>2</xdr:col>
      <xdr:colOff>1086485</xdr:colOff>
      <xdr:row>10</xdr:row>
      <xdr:rowOff>288962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960" y="2598420"/>
          <a:ext cx="843280" cy="224192"/>
        </a:xfrm>
        <a:prstGeom prst="rect">
          <a:avLst/>
        </a:prstGeom>
      </xdr:spPr>
    </xdr:pic>
    <xdr:clientData/>
  </xdr:twoCellAnchor>
  <xdr:twoCellAnchor editAs="oneCell">
    <xdr:from>
      <xdr:col>2</xdr:col>
      <xdr:colOff>375920</xdr:colOff>
      <xdr:row>21</xdr:row>
      <xdr:rowOff>30480</xdr:rowOff>
    </xdr:from>
    <xdr:to>
      <xdr:col>2</xdr:col>
      <xdr:colOff>897890</xdr:colOff>
      <xdr:row>21</xdr:row>
      <xdr:rowOff>402908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200" y="6210300"/>
          <a:ext cx="518160" cy="383858"/>
        </a:xfrm>
        <a:prstGeom prst="rect">
          <a:avLst/>
        </a:prstGeom>
      </xdr:spPr>
    </xdr:pic>
    <xdr:clientData/>
  </xdr:twoCellAnchor>
  <xdr:twoCellAnchor editAs="oneCell">
    <xdr:from>
      <xdr:col>2</xdr:col>
      <xdr:colOff>436880</xdr:colOff>
      <xdr:row>36</xdr:row>
      <xdr:rowOff>40640</xdr:rowOff>
    </xdr:from>
    <xdr:to>
      <xdr:col>2</xdr:col>
      <xdr:colOff>955040</xdr:colOff>
      <xdr:row>36</xdr:row>
      <xdr:rowOff>435928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160" y="12346940"/>
          <a:ext cx="518160" cy="383858"/>
        </a:xfrm>
        <a:prstGeom prst="rect">
          <a:avLst/>
        </a:prstGeom>
      </xdr:spPr>
    </xdr:pic>
    <xdr:clientData/>
  </xdr:twoCellAnchor>
  <xdr:twoCellAnchor editAs="oneCell">
    <xdr:from>
      <xdr:col>2</xdr:col>
      <xdr:colOff>91441</xdr:colOff>
      <xdr:row>17</xdr:row>
      <xdr:rowOff>91441</xdr:rowOff>
    </xdr:from>
    <xdr:to>
      <xdr:col>2</xdr:col>
      <xdr:colOff>1127084</xdr:colOff>
      <xdr:row>17</xdr:row>
      <xdr:rowOff>285115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1" y="5120641"/>
          <a:ext cx="1043263" cy="203199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15</xdr:row>
      <xdr:rowOff>91440</xdr:rowOff>
    </xdr:from>
    <xdr:to>
      <xdr:col>2</xdr:col>
      <xdr:colOff>1144863</xdr:colOff>
      <xdr:row>15</xdr:row>
      <xdr:rowOff>285114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880" y="4457700"/>
          <a:ext cx="1043263" cy="203199"/>
        </a:xfrm>
        <a:prstGeom prst="rect">
          <a:avLst/>
        </a:prstGeom>
      </xdr:spPr>
    </xdr:pic>
    <xdr:clientData/>
  </xdr:twoCellAnchor>
  <xdr:twoCellAnchor editAs="oneCell">
    <xdr:from>
      <xdr:col>2</xdr:col>
      <xdr:colOff>294640</xdr:colOff>
      <xdr:row>4</xdr:row>
      <xdr:rowOff>40641</xdr:rowOff>
    </xdr:from>
    <xdr:to>
      <xdr:col>2</xdr:col>
      <xdr:colOff>1126490</xdr:colOff>
      <xdr:row>4</xdr:row>
      <xdr:rowOff>325651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920" y="1412241"/>
          <a:ext cx="843280" cy="288820"/>
        </a:xfrm>
        <a:prstGeom prst="rect">
          <a:avLst/>
        </a:prstGeom>
      </xdr:spPr>
    </xdr:pic>
    <xdr:clientData/>
  </xdr:twoCellAnchor>
  <xdr:twoCellAnchor editAs="oneCell">
    <xdr:from>
      <xdr:col>2</xdr:col>
      <xdr:colOff>284480</xdr:colOff>
      <xdr:row>7</xdr:row>
      <xdr:rowOff>60960</xdr:rowOff>
    </xdr:from>
    <xdr:to>
      <xdr:col>2</xdr:col>
      <xdr:colOff>1123950</xdr:colOff>
      <xdr:row>7</xdr:row>
      <xdr:rowOff>363115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760" y="1821180"/>
          <a:ext cx="843280" cy="288820"/>
        </a:xfrm>
        <a:prstGeom prst="rect">
          <a:avLst/>
        </a:prstGeom>
      </xdr:spPr>
    </xdr:pic>
    <xdr:clientData/>
  </xdr:twoCellAnchor>
  <xdr:twoCellAnchor editAs="oneCell">
    <xdr:from>
      <xdr:col>2</xdr:col>
      <xdr:colOff>274320</xdr:colOff>
      <xdr:row>9</xdr:row>
      <xdr:rowOff>50800</xdr:rowOff>
    </xdr:from>
    <xdr:to>
      <xdr:col>2</xdr:col>
      <xdr:colOff>1121410</xdr:colOff>
      <xdr:row>9</xdr:row>
      <xdr:rowOff>339620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199640"/>
          <a:ext cx="843280" cy="288820"/>
        </a:xfrm>
        <a:prstGeom prst="rect">
          <a:avLst/>
        </a:prstGeom>
      </xdr:spPr>
    </xdr:pic>
    <xdr:clientData/>
  </xdr:twoCellAnchor>
  <xdr:twoCellAnchor editAs="oneCell">
    <xdr:from>
      <xdr:col>2</xdr:col>
      <xdr:colOff>284480</xdr:colOff>
      <xdr:row>11</xdr:row>
      <xdr:rowOff>40640</xdr:rowOff>
    </xdr:from>
    <xdr:to>
      <xdr:col>2</xdr:col>
      <xdr:colOff>1123950</xdr:colOff>
      <xdr:row>11</xdr:row>
      <xdr:rowOff>325650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760" y="2966720"/>
          <a:ext cx="843280" cy="288820"/>
        </a:xfrm>
        <a:prstGeom prst="rect">
          <a:avLst/>
        </a:prstGeom>
      </xdr:spPr>
    </xdr:pic>
    <xdr:clientData/>
  </xdr:twoCellAnchor>
  <xdr:twoCellAnchor editAs="oneCell">
    <xdr:from>
      <xdr:col>2</xdr:col>
      <xdr:colOff>274320</xdr:colOff>
      <xdr:row>13</xdr:row>
      <xdr:rowOff>40640</xdr:rowOff>
    </xdr:from>
    <xdr:to>
      <xdr:col>2</xdr:col>
      <xdr:colOff>1121410</xdr:colOff>
      <xdr:row>13</xdr:row>
      <xdr:rowOff>325650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743960"/>
          <a:ext cx="843280" cy="288820"/>
        </a:xfrm>
        <a:prstGeom prst="rect">
          <a:avLst/>
        </a:prstGeom>
      </xdr:spPr>
    </xdr:pic>
    <xdr:clientData/>
  </xdr:twoCellAnchor>
  <xdr:twoCellAnchor editAs="oneCell">
    <xdr:from>
      <xdr:col>2</xdr:col>
      <xdr:colOff>378546</xdr:colOff>
      <xdr:row>38</xdr:row>
      <xdr:rowOff>20321</xdr:rowOff>
    </xdr:from>
    <xdr:to>
      <xdr:col>2</xdr:col>
      <xdr:colOff>1123949</xdr:colOff>
      <xdr:row>39</xdr:row>
      <xdr:rowOff>19685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826" y="12783821"/>
          <a:ext cx="749213" cy="447039"/>
        </a:xfrm>
        <a:prstGeom prst="rect">
          <a:avLst/>
        </a:prstGeom>
      </xdr:spPr>
    </xdr:pic>
    <xdr:clientData/>
  </xdr:twoCellAnchor>
  <xdr:twoCellAnchor editAs="oneCell">
    <xdr:from>
      <xdr:col>2</xdr:col>
      <xdr:colOff>335280</xdr:colOff>
      <xdr:row>44</xdr:row>
      <xdr:rowOff>0</xdr:rowOff>
    </xdr:from>
    <xdr:to>
      <xdr:col>2</xdr:col>
      <xdr:colOff>1088303</xdr:colOff>
      <xdr:row>44</xdr:row>
      <xdr:rowOff>437514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560" y="14135100"/>
          <a:ext cx="749213" cy="447039"/>
        </a:xfrm>
        <a:prstGeom prst="rect">
          <a:avLst/>
        </a:prstGeom>
      </xdr:spPr>
    </xdr:pic>
    <xdr:clientData/>
  </xdr:twoCellAnchor>
  <xdr:twoCellAnchor editAs="oneCell">
    <xdr:from>
      <xdr:col>2</xdr:col>
      <xdr:colOff>314960</xdr:colOff>
      <xdr:row>29</xdr:row>
      <xdr:rowOff>0</xdr:rowOff>
    </xdr:from>
    <xdr:to>
      <xdr:col>2</xdr:col>
      <xdr:colOff>1064173</xdr:colOff>
      <xdr:row>29</xdr:row>
      <xdr:rowOff>437514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240" y="9593580"/>
          <a:ext cx="749213" cy="447039"/>
        </a:xfrm>
        <a:prstGeom prst="rect">
          <a:avLst/>
        </a:prstGeom>
      </xdr:spPr>
    </xdr:pic>
    <xdr:clientData/>
  </xdr:twoCellAnchor>
  <xdr:twoCellAnchor editAs="oneCell">
    <xdr:from>
      <xdr:col>2</xdr:col>
      <xdr:colOff>314960</xdr:colOff>
      <xdr:row>28</xdr:row>
      <xdr:rowOff>0</xdr:rowOff>
    </xdr:from>
    <xdr:to>
      <xdr:col>2</xdr:col>
      <xdr:colOff>1064173</xdr:colOff>
      <xdr:row>28</xdr:row>
      <xdr:rowOff>437514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240" y="9105900"/>
          <a:ext cx="749213" cy="447039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19</xdr:row>
      <xdr:rowOff>0</xdr:rowOff>
    </xdr:from>
    <xdr:to>
      <xdr:col>2</xdr:col>
      <xdr:colOff>1050203</xdr:colOff>
      <xdr:row>19</xdr:row>
      <xdr:rowOff>437514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80" y="5692140"/>
          <a:ext cx="749213" cy="447039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317500</xdr:colOff>
      <xdr:row>26</xdr:row>
      <xdr:rowOff>25400</xdr:rowOff>
    </xdr:from>
    <xdr:to>
      <xdr:col>2</xdr:col>
      <xdr:colOff>1066713</xdr:colOff>
      <xdr:row>26</xdr:row>
      <xdr:rowOff>476249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80" y="8155940"/>
          <a:ext cx="749213" cy="447039"/>
        </a:xfrm>
        <a:prstGeom prst="rect">
          <a:avLst/>
        </a:prstGeom>
      </xdr:spPr>
    </xdr:pic>
    <xdr:clientData/>
  </xdr:twoCellAnchor>
  <xdr:twoCellAnchor editAs="oneCell">
    <xdr:from>
      <xdr:col>2</xdr:col>
      <xdr:colOff>355600</xdr:colOff>
      <xdr:row>43</xdr:row>
      <xdr:rowOff>0</xdr:rowOff>
    </xdr:from>
    <xdr:to>
      <xdr:col>2</xdr:col>
      <xdr:colOff>1104813</xdr:colOff>
      <xdr:row>43</xdr:row>
      <xdr:rowOff>437514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880" y="13677900"/>
          <a:ext cx="749213" cy="447039"/>
        </a:xfrm>
        <a:prstGeom prst="rect">
          <a:avLst/>
        </a:prstGeom>
      </xdr:spPr>
    </xdr:pic>
    <xdr:clientData/>
  </xdr:twoCellAnchor>
  <xdr:twoCellAnchor editAs="oneCell">
    <xdr:from>
      <xdr:col>2</xdr:col>
      <xdr:colOff>223521</xdr:colOff>
      <xdr:row>34</xdr:row>
      <xdr:rowOff>20320</xdr:rowOff>
    </xdr:from>
    <xdr:to>
      <xdr:col>2</xdr:col>
      <xdr:colOff>930910</xdr:colOff>
      <xdr:row>34</xdr:row>
      <xdr:rowOff>476799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801" y="11564620"/>
          <a:ext cx="711199" cy="460289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30</xdr:row>
      <xdr:rowOff>375920</xdr:rowOff>
    </xdr:from>
    <xdr:to>
      <xdr:col>2</xdr:col>
      <xdr:colOff>1050290</xdr:colOff>
      <xdr:row>32</xdr:row>
      <xdr:rowOff>132716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160" y="10434320"/>
          <a:ext cx="741680" cy="741680"/>
        </a:xfrm>
        <a:prstGeom prst="rect">
          <a:avLst/>
        </a:prstGeom>
      </xdr:spPr>
    </xdr:pic>
    <xdr:clientData/>
  </xdr:twoCellAnchor>
  <xdr:twoCellAnchor editAs="oneCell">
    <xdr:from>
      <xdr:col>2</xdr:col>
      <xdr:colOff>284480</xdr:colOff>
      <xdr:row>31</xdr:row>
      <xdr:rowOff>375920</xdr:rowOff>
    </xdr:from>
    <xdr:to>
      <xdr:col>2</xdr:col>
      <xdr:colOff>1026160</xdr:colOff>
      <xdr:row>33</xdr:row>
      <xdr:rowOff>132715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840" y="10922000"/>
          <a:ext cx="741680" cy="741680"/>
        </a:xfrm>
        <a:prstGeom prst="rect">
          <a:avLst/>
        </a:prstGeom>
      </xdr:spPr>
    </xdr:pic>
    <xdr:clientData/>
  </xdr:twoCellAnchor>
  <xdr:twoCellAnchor editAs="oneCell">
    <xdr:from>
      <xdr:col>2</xdr:col>
      <xdr:colOff>215900</xdr:colOff>
      <xdr:row>40</xdr:row>
      <xdr:rowOff>127000</xdr:rowOff>
    </xdr:from>
    <xdr:to>
      <xdr:col>2</xdr:col>
      <xdr:colOff>1045845</xdr:colOff>
      <xdr:row>40</xdr:row>
      <xdr:rowOff>358812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100" y="13677900"/>
          <a:ext cx="843280" cy="224192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33</xdr:row>
      <xdr:rowOff>12700</xdr:rowOff>
    </xdr:from>
    <xdr:to>
      <xdr:col>2</xdr:col>
      <xdr:colOff>935989</xdr:colOff>
      <xdr:row>33</xdr:row>
      <xdr:rowOff>476799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800" y="11430000"/>
          <a:ext cx="711199" cy="460289"/>
        </a:xfrm>
        <a:prstGeom prst="rect">
          <a:avLst/>
        </a:prstGeom>
      </xdr:spPr>
    </xdr:pic>
    <xdr:clientData/>
  </xdr:twoCellAnchor>
  <xdr:twoCellAnchor editAs="oneCell">
    <xdr:from>
      <xdr:col>2</xdr:col>
      <xdr:colOff>355600</xdr:colOff>
      <xdr:row>40</xdr:row>
      <xdr:rowOff>431800</xdr:rowOff>
    </xdr:from>
    <xdr:to>
      <xdr:col>2</xdr:col>
      <xdr:colOff>1104813</xdr:colOff>
      <xdr:row>42</xdr:row>
      <xdr:rowOff>421640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2644451-FAD7-47B7-9839-936CDE798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4465300"/>
          <a:ext cx="749213" cy="447039"/>
        </a:xfrm>
        <a:prstGeom prst="rect">
          <a:avLst/>
        </a:prstGeom>
      </xdr:spPr>
    </xdr:pic>
    <xdr:clientData/>
  </xdr:twoCellAnchor>
  <xdr:twoCellAnchor editAs="oneCell">
    <xdr:from>
      <xdr:col>2</xdr:col>
      <xdr:colOff>355600</xdr:colOff>
      <xdr:row>41</xdr:row>
      <xdr:rowOff>444500</xdr:rowOff>
    </xdr:from>
    <xdr:to>
      <xdr:col>2</xdr:col>
      <xdr:colOff>1104813</xdr:colOff>
      <xdr:row>42</xdr:row>
      <xdr:rowOff>456292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40ABF8A9-AB04-4D67-9883-0590E98E2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4935200"/>
          <a:ext cx="749213" cy="447039"/>
        </a:xfrm>
        <a:prstGeom prst="rect">
          <a:avLst/>
        </a:prstGeom>
      </xdr:spPr>
    </xdr:pic>
    <xdr:clientData/>
  </xdr:twoCellAnchor>
  <xdr:twoCellAnchor editAs="oneCell">
    <xdr:from>
      <xdr:col>2</xdr:col>
      <xdr:colOff>431800</xdr:colOff>
      <xdr:row>37</xdr:row>
      <xdr:rowOff>63500</xdr:rowOff>
    </xdr:from>
    <xdr:to>
      <xdr:col>2</xdr:col>
      <xdr:colOff>949960</xdr:colOff>
      <xdr:row>37</xdr:row>
      <xdr:rowOff>437833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8814AF70-DF36-4A61-804E-A553883FD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13182600"/>
          <a:ext cx="518160" cy="383858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5</xdr:row>
      <xdr:rowOff>6350</xdr:rowOff>
    </xdr:from>
    <xdr:to>
      <xdr:col>2</xdr:col>
      <xdr:colOff>1089025</xdr:colOff>
      <xdr:row>5</xdr:row>
      <xdr:rowOff>285645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7FD8A056-AAE2-40C3-8487-4B3172395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" y="1749425"/>
          <a:ext cx="843280" cy="288820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5</xdr:row>
      <xdr:rowOff>368300</xdr:rowOff>
    </xdr:from>
    <xdr:to>
      <xdr:col>2</xdr:col>
      <xdr:colOff>1121410</xdr:colOff>
      <xdr:row>6</xdr:row>
      <xdr:rowOff>283740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4E5C4FF7-A848-42BB-9DC1-191B4699E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900" y="2108200"/>
          <a:ext cx="843280" cy="288820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14</xdr:row>
      <xdr:rowOff>0</xdr:rowOff>
    </xdr:from>
    <xdr:to>
      <xdr:col>2</xdr:col>
      <xdr:colOff>1085215</xdr:colOff>
      <xdr:row>15</xdr:row>
      <xdr:rowOff>16405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6ACB7146-FEF5-4A9C-96B5-FB50B9AD1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4810125"/>
          <a:ext cx="843280" cy="288820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276225</xdr:colOff>
      <xdr:row>7</xdr:row>
      <xdr:rowOff>371475</xdr:rowOff>
    </xdr:from>
    <xdr:to>
      <xdr:col>2</xdr:col>
      <xdr:colOff>1123315</xdr:colOff>
      <xdr:row>8</xdr:row>
      <xdr:rowOff>283105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FB43DDB3-91A6-42BA-8B6A-E680A1500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876550"/>
          <a:ext cx="843280" cy="2888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C60"/>
  <sheetViews>
    <sheetView showGridLines="0" tabSelected="1" zoomScale="70" zoomScaleNormal="70" workbookViewId="0">
      <pane xSplit="9" ySplit="4" topLeftCell="J11" activePane="bottomRight" state="frozen"/>
      <selection pane="topRight" activeCell="F1" sqref="F1"/>
      <selection pane="bottomLeft" activeCell="A5" sqref="A5"/>
      <selection pane="bottomRight" activeCell="J19" sqref="J19"/>
    </sheetView>
  </sheetViews>
  <sheetFormatPr baseColWidth="10" defaultColWidth="10.25" defaultRowHeight="15" x14ac:dyDescent="0.2"/>
  <cols>
    <col min="1" max="1" width="9.25" style="1" customWidth="1"/>
    <col min="2" max="2" width="18.125" style="1" hidden="1" customWidth="1"/>
    <col min="3" max="3" width="16.25" style="1" customWidth="1"/>
    <col min="4" max="4" width="16.25" style="1" hidden="1" customWidth="1"/>
    <col min="5" max="5" width="71.25" style="1" customWidth="1"/>
    <col min="6" max="6" width="19.75" style="2" customWidth="1"/>
    <col min="7" max="7" width="20.5" style="1" hidden="1" customWidth="1"/>
    <col min="8" max="8" width="17.125" style="15" bestFit="1" customWidth="1"/>
    <col min="9" max="9" width="10.75" style="2" hidden="1" customWidth="1"/>
    <col min="10" max="10" width="8.75" style="2" customWidth="1"/>
    <col min="11" max="11" width="13" style="2" customWidth="1"/>
    <col min="12" max="12" width="18.5" style="3" customWidth="1"/>
    <col min="13" max="13" width="8.75" style="2" customWidth="1"/>
    <col min="14" max="14" width="13.625" style="2" customWidth="1"/>
    <col min="15" max="15" width="18.25" style="5" customWidth="1"/>
    <col min="16" max="16" width="8.75" style="5" customWidth="1"/>
    <col min="17" max="17" width="13" style="5" customWidth="1"/>
    <col min="18" max="18" width="16.625" style="5" customWidth="1"/>
    <col min="19" max="19" width="14.75" style="5" customWidth="1"/>
    <col min="20" max="20" width="15.25" style="5" customWidth="1"/>
    <col min="21" max="21" width="24.25" style="6" customWidth="1"/>
    <col min="22" max="22" width="26" style="2" bestFit="1" customWidth="1"/>
    <col min="23" max="23" width="25.125" style="2" bestFit="1" customWidth="1"/>
    <col min="24" max="24" width="46.75" style="2" bestFit="1" customWidth="1"/>
    <col min="25" max="25" width="41.25" style="2" bestFit="1" customWidth="1"/>
    <col min="26" max="26" width="64.25" style="2" bestFit="1" customWidth="1"/>
    <col min="27" max="27" width="77.75" style="2" bestFit="1" customWidth="1"/>
    <col min="28" max="28" width="11.375" style="2" bestFit="1" customWidth="1"/>
    <col min="29" max="16384" width="10.25" style="1"/>
  </cols>
  <sheetData>
    <row r="1" spans="1:29" ht="26.65" customHeight="1" thickBot="1" x14ac:dyDescent="0.25">
      <c r="A1" s="136"/>
      <c r="B1" s="136"/>
      <c r="C1" s="136"/>
      <c r="D1" s="18"/>
      <c r="E1" s="19" t="s">
        <v>102</v>
      </c>
      <c r="F1" s="20"/>
      <c r="G1" s="19"/>
      <c r="H1" s="18"/>
      <c r="I1" s="18"/>
      <c r="J1" s="119" t="s">
        <v>0</v>
      </c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21"/>
      <c r="W1" s="122" t="s">
        <v>1</v>
      </c>
      <c r="X1" s="122"/>
      <c r="Y1" s="122"/>
      <c r="Z1" s="122"/>
      <c r="AA1" s="122"/>
      <c r="AB1" s="22"/>
      <c r="AC1" s="23"/>
    </row>
    <row r="2" spans="1:29" s="2" customFormat="1" ht="29.65" customHeight="1" x14ac:dyDescent="0.2">
      <c r="A2" s="136"/>
      <c r="B2" s="136"/>
      <c r="C2" s="136"/>
      <c r="D2" s="18"/>
      <c r="E2" s="125" t="s">
        <v>43</v>
      </c>
      <c r="F2" s="125" t="s">
        <v>98</v>
      </c>
      <c r="G2" s="115" t="s">
        <v>44</v>
      </c>
      <c r="H2" s="115" t="s">
        <v>103</v>
      </c>
      <c r="I2" s="25" t="s">
        <v>16</v>
      </c>
      <c r="J2" s="128" t="s">
        <v>25</v>
      </c>
      <c r="K2" s="129"/>
      <c r="L2" s="129"/>
      <c r="M2" s="130" t="s">
        <v>24</v>
      </c>
      <c r="N2" s="131"/>
      <c r="O2" s="132"/>
      <c r="P2" s="133" t="s">
        <v>23</v>
      </c>
      <c r="Q2" s="134"/>
      <c r="R2" s="135"/>
      <c r="S2" s="120" t="s">
        <v>2</v>
      </c>
      <c r="T2" s="120"/>
      <c r="U2" s="121"/>
      <c r="V2" s="115" t="s">
        <v>96</v>
      </c>
      <c r="W2" s="115" t="s">
        <v>97</v>
      </c>
      <c r="X2" s="115" t="s">
        <v>92</v>
      </c>
      <c r="Y2" s="115" t="s">
        <v>99</v>
      </c>
      <c r="Z2" s="115" t="s">
        <v>128</v>
      </c>
      <c r="AA2" s="115" t="s">
        <v>129</v>
      </c>
      <c r="AB2" s="117" t="s">
        <v>35</v>
      </c>
      <c r="AC2" s="115" t="s">
        <v>126</v>
      </c>
    </row>
    <row r="3" spans="1:29" s="2" customFormat="1" ht="45.75" customHeight="1" x14ac:dyDescent="0.2">
      <c r="A3" s="136"/>
      <c r="B3" s="136"/>
      <c r="C3" s="136"/>
      <c r="D3" s="18" t="s">
        <v>70</v>
      </c>
      <c r="E3" s="126"/>
      <c r="F3" s="126"/>
      <c r="G3" s="116"/>
      <c r="H3" s="116"/>
      <c r="I3" s="28" t="s">
        <v>17</v>
      </c>
      <c r="J3" s="18" t="s">
        <v>3</v>
      </c>
      <c r="K3" s="18" t="s">
        <v>4</v>
      </c>
      <c r="L3" s="29" t="s">
        <v>5</v>
      </c>
      <c r="M3" s="30" t="s">
        <v>3</v>
      </c>
      <c r="N3" s="18" t="s">
        <v>4</v>
      </c>
      <c r="O3" s="31" t="s">
        <v>5</v>
      </c>
      <c r="P3" s="30" t="s">
        <v>3</v>
      </c>
      <c r="Q3" s="18" t="s">
        <v>4</v>
      </c>
      <c r="R3" s="31" t="s">
        <v>5</v>
      </c>
      <c r="S3" s="20" t="s">
        <v>3</v>
      </c>
      <c r="T3" s="20" t="s">
        <v>4</v>
      </c>
      <c r="U3" s="32" t="s">
        <v>6</v>
      </c>
      <c r="V3" s="116"/>
      <c r="W3" s="116"/>
      <c r="X3" s="116"/>
      <c r="Y3" s="116"/>
      <c r="Z3" s="116"/>
      <c r="AA3" s="116"/>
      <c r="AB3" s="118"/>
      <c r="AC3" s="116"/>
    </row>
    <row r="4" spans="1:29" ht="21.75" customHeight="1" x14ac:dyDescent="0.2">
      <c r="A4" s="33"/>
      <c r="B4" s="34" t="s">
        <v>65</v>
      </c>
      <c r="C4" s="123" t="s">
        <v>26</v>
      </c>
      <c r="D4" s="123"/>
      <c r="E4" s="123"/>
      <c r="F4" s="35"/>
      <c r="G4" s="35"/>
      <c r="H4" s="35"/>
      <c r="I4" s="35"/>
      <c r="J4" s="36"/>
      <c r="K4" s="36"/>
      <c r="L4" s="37"/>
      <c r="M4" s="36"/>
      <c r="N4" s="36"/>
      <c r="O4" s="35"/>
      <c r="P4" s="35"/>
      <c r="Q4" s="35"/>
      <c r="R4" s="35"/>
      <c r="S4" s="35"/>
      <c r="T4" s="35"/>
      <c r="U4" s="38"/>
      <c r="V4" s="35"/>
      <c r="W4" s="35"/>
      <c r="X4" s="35"/>
      <c r="Y4" s="35"/>
      <c r="Z4" s="35"/>
      <c r="AA4" s="35"/>
      <c r="AB4" s="35"/>
      <c r="AC4" s="39"/>
    </row>
    <row r="5" spans="1:29" s="2" customFormat="1" ht="30.6" customHeight="1" x14ac:dyDescent="0.2">
      <c r="A5" s="124" t="s">
        <v>34</v>
      </c>
      <c r="B5" s="40" t="s">
        <v>66</v>
      </c>
      <c r="C5" s="41"/>
      <c r="D5" s="40" t="s">
        <v>71</v>
      </c>
      <c r="E5" s="40" t="s">
        <v>22</v>
      </c>
      <c r="F5" s="42">
        <v>32360</v>
      </c>
      <c r="G5" s="43" t="s">
        <v>45</v>
      </c>
      <c r="H5" s="44">
        <v>18</v>
      </c>
      <c r="I5" s="45"/>
      <c r="J5" s="46"/>
      <c r="K5" s="47"/>
      <c r="L5" s="48"/>
      <c r="M5" s="46"/>
      <c r="N5" s="47"/>
      <c r="O5" s="48"/>
      <c r="P5" s="49">
        <v>9</v>
      </c>
      <c r="Q5" s="49">
        <v>18</v>
      </c>
      <c r="R5" s="50">
        <f t="shared" ref="R5:R13" si="0">P5/Q5</f>
        <v>0.5</v>
      </c>
      <c r="S5" s="51">
        <f t="shared" ref="S5" si="1">P5+M5+J5</f>
        <v>9</v>
      </c>
      <c r="T5" s="20">
        <f t="shared" ref="T5" si="2">Q5+N5+K5</f>
        <v>18</v>
      </c>
      <c r="U5" s="52">
        <f>S5/T5</f>
        <v>0.5</v>
      </c>
      <c r="V5" s="53">
        <v>0.06</v>
      </c>
      <c r="W5" s="53">
        <f>((H5-T5)/T5)*100%</f>
        <v>0</v>
      </c>
      <c r="X5" s="54">
        <f>7/T5</f>
        <v>0.3888888888888889</v>
      </c>
      <c r="Y5" s="54">
        <v>0.4</v>
      </c>
      <c r="Z5" s="55"/>
      <c r="AA5" s="55"/>
      <c r="AB5" s="56" t="s">
        <v>120</v>
      </c>
      <c r="AC5" s="57">
        <v>0.72</v>
      </c>
    </row>
    <row r="6" spans="1:29" s="2" customFormat="1" ht="30.6" customHeight="1" x14ac:dyDescent="0.2">
      <c r="A6" s="124"/>
      <c r="B6" s="40"/>
      <c r="C6" s="41"/>
      <c r="D6" s="40"/>
      <c r="E6" s="40" t="s">
        <v>84</v>
      </c>
      <c r="F6" s="42">
        <v>35800</v>
      </c>
      <c r="G6" s="43" t="s">
        <v>87</v>
      </c>
      <c r="H6" s="44">
        <v>10</v>
      </c>
      <c r="I6" s="58"/>
      <c r="J6" s="59"/>
      <c r="K6" s="47"/>
      <c r="L6" s="48"/>
      <c r="M6" s="46"/>
      <c r="N6" s="47"/>
      <c r="O6" s="48"/>
      <c r="P6" s="49">
        <v>7</v>
      </c>
      <c r="Q6" s="49">
        <v>10</v>
      </c>
      <c r="R6" s="50">
        <f t="shared" si="0"/>
        <v>0.7</v>
      </c>
      <c r="S6" s="51">
        <f t="shared" ref="S6:S14" si="3">P6+M6+J6</f>
        <v>7</v>
      </c>
      <c r="T6" s="20">
        <f t="shared" ref="T6:T14" si="4">Q6+N6+K6</f>
        <v>10</v>
      </c>
      <c r="U6" s="52">
        <f t="shared" ref="U6:U16" si="5">S6/T6</f>
        <v>0.7</v>
      </c>
      <c r="V6" s="53">
        <v>0.27</v>
      </c>
      <c r="W6" s="53">
        <f t="shared" ref="W6:W14" si="6">((H6-T6)/T6)*100%</f>
        <v>0</v>
      </c>
      <c r="X6" s="54">
        <v>0</v>
      </c>
      <c r="Y6" s="54">
        <v>0</v>
      </c>
      <c r="Z6" s="55"/>
      <c r="AA6" s="55"/>
      <c r="AB6" s="56" t="s">
        <v>116</v>
      </c>
      <c r="AC6" s="57">
        <v>0.78400000000000003</v>
      </c>
    </row>
    <row r="7" spans="1:29" s="2" customFormat="1" ht="30.6" customHeight="1" x14ac:dyDescent="0.2">
      <c r="A7" s="124"/>
      <c r="B7" s="40"/>
      <c r="C7" s="41"/>
      <c r="D7" s="40"/>
      <c r="E7" s="40" t="s">
        <v>85</v>
      </c>
      <c r="F7" s="60" t="s">
        <v>114</v>
      </c>
      <c r="G7" s="43" t="s">
        <v>86</v>
      </c>
      <c r="H7" s="44">
        <v>32</v>
      </c>
      <c r="I7" s="58"/>
      <c r="J7" s="59"/>
      <c r="K7" s="47"/>
      <c r="L7" s="48"/>
      <c r="M7" s="46"/>
      <c r="N7" s="47"/>
      <c r="O7" s="48"/>
      <c r="P7" s="49">
        <v>17</v>
      </c>
      <c r="Q7" s="49">
        <v>31</v>
      </c>
      <c r="R7" s="50">
        <f t="shared" si="0"/>
        <v>0.54838709677419351</v>
      </c>
      <c r="S7" s="51">
        <f t="shared" si="3"/>
        <v>17</v>
      </c>
      <c r="T7" s="20">
        <f t="shared" si="4"/>
        <v>31</v>
      </c>
      <c r="U7" s="52">
        <f t="shared" si="5"/>
        <v>0.54838709677419351</v>
      </c>
      <c r="V7" s="53">
        <v>0.35</v>
      </c>
      <c r="W7" s="53">
        <f t="shared" si="6"/>
        <v>3.2258064516129031E-2</v>
      </c>
      <c r="X7" s="54">
        <v>0</v>
      </c>
      <c r="Y7" s="54">
        <v>0.38</v>
      </c>
      <c r="Z7" s="55"/>
      <c r="AA7" s="55"/>
      <c r="AB7" s="56" t="s">
        <v>118</v>
      </c>
      <c r="AC7" s="57">
        <v>0.64600000000000002</v>
      </c>
    </row>
    <row r="8" spans="1:29" s="2" customFormat="1" ht="30.6" customHeight="1" x14ac:dyDescent="0.2">
      <c r="A8" s="124"/>
      <c r="B8" s="40" t="s">
        <v>66</v>
      </c>
      <c r="C8" s="41"/>
      <c r="D8" s="40" t="s">
        <v>71</v>
      </c>
      <c r="E8" s="40" t="s">
        <v>7</v>
      </c>
      <c r="F8" s="42">
        <v>35521</v>
      </c>
      <c r="G8" s="43" t="s">
        <v>46</v>
      </c>
      <c r="H8" s="44">
        <v>20</v>
      </c>
      <c r="I8" s="58"/>
      <c r="J8" s="59"/>
      <c r="K8" s="47"/>
      <c r="L8" s="48"/>
      <c r="M8" s="46"/>
      <c r="N8" s="47"/>
      <c r="O8" s="48"/>
      <c r="P8" s="49">
        <v>14</v>
      </c>
      <c r="Q8" s="49">
        <v>18</v>
      </c>
      <c r="R8" s="50">
        <f t="shared" si="0"/>
        <v>0.77777777777777779</v>
      </c>
      <c r="S8" s="51">
        <f t="shared" si="3"/>
        <v>14</v>
      </c>
      <c r="T8" s="20">
        <f t="shared" si="4"/>
        <v>18</v>
      </c>
      <c r="U8" s="52">
        <f t="shared" si="5"/>
        <v>0.77777777777777779</v>
      </c>
      <c r="V8" s="53">
        <v>0.15</v>
      </c>
      <c r="W8" s="53">
        <f t="shared" si="6"/>
        <v>0.1111111111111111</v>
      </c>
      <c r="X8" s="54">
        <f>9/T8</f>
        <v>0.5</v>
      </c>
      <c r="Y8" s="54">
        <v>0.78</v>
      </c>
      <c r="Z8" s="55"/>
      <c r="AA8" s="55"/>
      <c r="AB8" s="56" t="s">
        <v>119</v>
      </c>
      <c r="AC8" s="57">
        <v>0.70199999999999996</v>
      </c>
    </row>
    <row r="9" spans="1:29" s="2" customFormat="1" ht="30.6" customHeight="1" x14ac:dyDescent="0.2">
      <c r="A9" s="124"/>
      <c r="B9" s="40"/>
      <c r="C9" s="41"/>
      <c r="D9" s="40"/>
      <c r="E9" s="40" t="s">
        <v>88</v>
      </c>
      <c r="F9" s="42">
        <v>35400</v>
      </c>
      <c r="G9" s="43" t="s">
        <v>89</v>
      </c>
      <c r="H9" s="44">
        <v>7</v>
      </c>
      <c r="I9" s="58"/>
      <c r="J9" s="59"/>
      <c r="K9" s="47"/>
      <c r="L9" s="48"/>
      <c r="M9" s="46"/>
      <c r="N9" s="47"/>
      <c r="O9" s="48"/>
      <c r="P9" s="49">
        <v>5</v>
      </c>
      <c r="Q9" s="49">
        <v>6</v>
      </c>
      <c r="R9" s="50">
        <f t="shared" ref="R9" si="7">P9/Q9</f>
        <v>0.83333333333333337</v>
      </c>
      <c r="S9" s="51">
        <f t="shared" si="3"/>
        <v>5</v>
      </c>
      <c r="T9" s="20">
        <f t="shared" si="4"/>
        <v>6</v>
      </c>
      <c r="U9" s="52">
        <f t="shared" si="5"/>
        <v>0.83333333333333337</v>
      </c>
      <c r="V9" s="53">
        <v>0.33</v>
      </c>
      <c r="W9" s="53">
        <f t="shared" si="6"/>
        <v>0.16666666666666666</v>
      </c>
      <c r="X9" s="54">
        <v>0</v>
      </c>
      <c r="Y9" s="54">
        <v>0.17</v>
      </c>
      <c r="Z9" s="55"/>
      <c r="AA9" s="55"/>
      <c r="AB9" s="56" t="s">
        <v>122</v>
      </c>
      <c r="AC9" s="57">
        <v>0.64600000000000002</v>
      </c>
    </row>
    <row r="10" spans="1:29" s="2" customFormat="1" ht="30.6" customHeight="1" x14ac:dyDescent="0.2">
      <c r="A10" s="124"/>
      <c r="B10" s="40" t="s">
        <v>66</v>
      </c>
      <c r="C10" s="41"/>
      <c r="D10" s="40" t="s">
        <v>71</v>
      </c>
      <c r="E10" s="61" t="s">
        <v>21</v>
      </c>
      <c r="F10" s="62">
        <v>34031</v>
      </c>
      <c r="G10" s="63" t="s">
        <v>47</v>
      </c>
      <c r="H10" s="64">
        <v>24</v>
      </c>
      <c r="I10" s="58"/>
      <c r="J10" s="59"/>
      <c r="K10" s="47"/>
      <c r="L10" s="48"/>
      <c r="M10" s="46"/>
      <c r="N10" s="47"/>
      <c r="O10" s="48"/>
      <c r="P10" s="65">
        <v>13</v>
      </c>
      <c r="Q10" s="65">
        <v>22</v>
      </c>
      <c r="R10" s="50">
        <f t="shared" si="0"/>
        <v>0.59090909090909094</v>
      </c>
      <c r="S10" s="51">
        <f t="shared" si="3"/>
        <v>13</v>
      </c>
      <c r="T10" s="20">
        <f>Q10+N10+K10</f>
        <v>22</v>
      </c>
      <c r="U10" s="52">
        <f t="shared" si="5"/>
        <v>0.59090909090909094</v>
      </c>
      <c r="V10" s="53">
        <v>0.06</v>
      </c>
      <c r="W10" s="53">
        <f t="shared" si="6"/>
        <v>9.0909090909090912E-2</v>
      </c>
      <c r="X10" s="54">
        <f>13/T10</f>
        <v>0.59090909090909094</v>
      </c>
      <c r="Y10" s="54">
        <v>0.48</v>
      </c>
      <c r="Z10" s="55"/>
      <c r="AA10" s="55"/>
      <c r="AB10" s="56" t="s">
        <v>121</v>
      </c>
      <c r="AC10" s="57">
        <v>0.64600000000000002</v>
      </c>
    </row>
    <row r="11" spans="1:29" s="2" customFormat="1" ht="30.6" customHeight="1" x14ac:dyDescent="0.2">
      <c r="A11" s="124"/>
      <c r="B11" s="40" t="s">
        <v>66</v>
      </c>
      <c r="C11" s="41"/>
      <c r="D11" s="40" t="s">
        <v>71</v>
      </c>
      <c r="E11" s="61" t="s">
        <v>105</v>
      </c>
      <c r="F11" s="62">
        <v>4984</v>
      </c>
      <c r="G11" s="63" t="s">
        <v>104</v>
      </c>
      <c r="H11" s="64">
        <v>27</v>
      </c>
      <c r="I11" s="58"/>
      <c r="J11" s="65">
        <v>7</v>
      </c>
      <c r="K11" s="66">
        <v>13</v>
      </c>
      <c r="L11" s="50">
        <f t="shared" ref="L11:L14" si="8">J11/K11</f>
        <v>0.53846153846153844</v>
      </c>
      <c r="M11" s="46"/>
      <c r="N11" s="47"/>
      <c r="O11" s="48"/>
      <c r="P11" s="65">
        <v>12</v>
      </c>
      <c r="Q11" s="65">
        <v>12</v>
      </c>
      <c r="R11" s="50">
        <f t="shared" si="0"/>
        <v>1</v>
      </c>
      <c r="S11" s="51">
        <f t="shared" si="3"/>
        <v>19</v>
      </c>
      <c r="T11" s="20">
        <f t="shared" si="4"/>
        <v>25</v>
      </c>
      <c r="U11" s="52">
        <f t="shared" si="5"/>
        <v>0.76</v>
      </c>
      <c r="V11" s="53">
        <v>0.05</v>
      </c>
      <c r="W11" s="53">
        <f t="shared" si="6"/>
        <v>0.08</v>
      </c>
      <c r="X11" s="54">
        <v>0.33</v>
      </c>
      <c r="Y11" s="54">
        <v>0</v>
      </c>
      <c r="Z11" s="55"/>
      <c r="AA11" s="55"/>
      <c r="AB11" s="56" t="s">
        <v>117</v>
      </c>
      <c r="AC11" s="57">
        <v>0.72499999999999998</v>
      </c>
    </row>
    <row r="12" spans="1:29" s="2" customFormat="1" ht="30.6" customHeight="1" x14ac:dyDescent="0.2">
      <c r="A12" s="124"/>
      <c r="B12" s="40" t="s">
        <v>66</v>
      </c>
      <c r="C12" s="41"/>
      <c r="D12" s="40" t="s">
        <v>71</v>
      </c>
      <c r="E12" s="61" t="s">
        <v>8</v>
      </c>
      <c r="F12" s="62">
        <v>34030</v>
      </c>
      <c r="G12" s="63" t="s">
        <v>48</v>
      </c>
      <c r="H12" s="64">
        <v>44</v>
      </c>
      <c r="I12" s="58"/>
      <c r="J12" s="65">
        <v>7</v>
      </c>
      <c r="K12" s="66">
        <v>7</v>
      </c>
      <c r="L12" s="50">
        <f t="shared" si="8"/>
        <v>1</v>
      </c>
      <c r="M12" s="46"/>
      <c r="N12" s="47"/>
      <c r="O12" s="48"/>
      <c r="P12" s="65">
        <v>28</v>
      </c>
      <c r="Q12" s="65">
        <v>36</v>
      </c>
      <c r="R12" s="50">
        <f t="shared" si="0"/>
        <v>0.77777777777777779</v>
      </c>
      <c r="S12" s="51">
        <f t="shared" si="3"/>
        <v>35</v>
      </c>
      <c r="T12" s="20">
        <f t="shared" si="4"/>
        <v>43</v>
      </c>
      <c r="U12" s="52">
        <f t="shared" si="5"/>
        <v>0.81395348837209303</v>
      </c>
      <c r="V12" s="53">
        <v>0.1</v>
      </c>
      <c r="W12" s="53">
        <f t="shared" si="6"/>
        <v>2.3255813953488372E-2</v>
      </c>
      <c r="X12" s="54">
        <f>14/T12</f>
        <v>0.32558139534883723</v>
      </c>
      <c r="Y12" s="54">
        <v>0.38</v>
      </c>
      <c r="Z12" s="55"/>
      <c r="AA12" s="55"/>
      <c r="AB12" s="56" t="s">
        <v>123</v>
      </c>
      <c r="AC12" s="57">
        <v>0.79300000000000004</v>
      </c>
    </row>
    <row r="13" spans="1:29" s="2" customFormat="1" ht="30.6" customHeight="1" x14ac:dyDescent="0.2">
      <c r="A13" s="124"/>
      <c r="B13" s="40" t="s">
        <v>66</v>
      </c>
      <c r="C13" s="41"/>
      <c r="D13" s="40" t="s">
        <v>71</v>
      </c>
      <c r="E13" s="40" t="s">
        <v>9</v>
      </c>
      <c r="F13" s="44">
        <v>38380</v>
      </c>
      <c r="G13" s="43" t="s">
        <v>49</v>
      </c>
      <c r="H13" s="44">
        <v>115</v>
      </c>
      <c r="I13" s="58"/>
      <c r="J13" s="49">
        <v>9</v>
      </c>
      <c r="K13" s="66">
        <v>20</v>
      </c>
      <c r="L13" s="50">
        <f t="shared" si="8"/>
        <v>0.45</v>
      </c>
      <c r="M13" s="46"/>
      <c r="N13" s="47"/>
      <c r="O13" s="48"/>
      <c r="P13" s="49">
        <v>65</v>
      </c>
      <c r="Q13" s="49">
        <v>87</v>
      </c>
      <c r="R13" s="50">
        <f t="shared" si="0"/>
        <v>0.74712643678160917</v>
      </c>
      <c r="S13" s="51">
        <f t="shared" si="3"/>
        <v>74</v>
      </c>
      <c r="T13" s="20">
        <f t="shared" si="4"/>
        <v>107</v>
      </c>
      <c r="U13" s="52">
        <f t="shared" si="5"/>
        <v>0.69158878504672894</v>
      </c>
      <c r="V13" s="53">
        <v>0.16</v>
      </c>
      <c r="W13" s="53">
        <f t="shared" si="6"/>
        <v>7.476635514018691E-2</v>
      </c>
      <c r="X13" s="54">
        <f>91/T13</f>
        <v>0.85046728971962615</v>
      </c>
      <c r="Y13" s="54">
        <v>0.55000000000000004</v>
      </c>
      <c r="Z13" s="55"/>
      <c r="AA13" s="55"/>
      <c r="AB13" s="56" t="s">
        <v>124</v>
      </c>
      <c r="AC13" s="67">
        <v>0.75</v>
      </c>
    </row>
    <row r="14" spans="1:29" s="2" customFormat="1" ht="30.6" customHeight="1" thickBot="1" x14ac:dyDescent="0.25">
      <c r="A14" s="124"/>
      <c r="B14" s="40" t="s">
        <v>66</v>
      </c>
      <c r="C14" s="41"/>
      <c r="D14" s="40" t="s">
        <v>71</v>
      </c>
      <c r="E14" s="61" t="s">
        <v>36</v>
      </c>
      <c r="F14" s="62">
        <v>35340</v>
      </c>
      <c r="G14" s="68" t="s">
        <v>50</v>
      </c>
      <c r="H14" s="64">
        <v>35</v>
      </c>
      <c r="I14" s="58"/>
      <c r="J14" s="65">
        <v>8</v>
      </c>
      <c r="K14" s="66">
        <v>11</v>
      </c>
      <c r="L14" s="50">
        <f t="shared" si="8"/>
        <v>0.72727272727272729</v>
      </c>
      <c r="M14" s="46"/>
      <c r="N14" s="47"/>
      <c r="O14" s="48"/>
      <c r="P14" s="65">
        <v>20</v>
      </c>
      <c r="Q14" s="65">
        <v>22</v>
      </c>
      <c r="R14" s="50">
        <f>P14/Q14</f>
        <v>0.90909090909090906</v>
      </c>
      <c r="S14" s="51">
        <f t="shared" si="3"/>
        <v>28</v>
      </c>
      <c r="T14" s="20">
        <f t="shared" si="4"/>
        <v>33</v>
      </c>
      <c r="U14" s="52">
        <f t="shared" si="5"/>
        <v>0.84848484848484851</v>
      </c>
      <c r="V14" s="53">
        <v>0.02</v>
      </c>
      <c r="W14" s="53">
        <f t="shared" si="6"/>
        <v>6.0606060606060608E-2</v>
      </c>
      <c r="X14" s="54">
        <f>20/T14</f>
        <v>0.60606060606060608</v>
      </c>
      <c r="Y14" s="54">
        <v>0.6</v>
      </c>
      <c r="Z14" s="55"/>
      <c r="AA14" s="55"/>
      <c r="AB14" s="56" t="s">
        <v>125</v>
      </c>
      <c r="AC14" s="69">
        <v>0.83199999999999996</v>
      </c>
    </row>
    <row r="15" spans="1:29" ht="21.75" customHeight="1" x14ac:dyDescent="0.2">
      <c r="A15" s="124"/>
      <c r="B15" s="70"/>
      <c r="C15" s="127" t="s">
        <v>10</v>
      </c>
      <c r="D15" s="123"/>
      <c r="E15" s="123"/>
      <c r="F15" s="35"/>
      <c r="G15" s="35"/>
      <c r="H15" s="35"/>
      <c r="I15" s="35"/>
      <c r="J15" s="36"/>
      <c r="K15" s="36"/>
      <c r="L15" s="37"/>
      <c r="M15" s="36"/>
      <c r="N15" s="36"/>
      <c r="O15" s="35"/>
      <c r="P15" s="35"/>
      <c r="Q15" s="35"/>
      <c r="R15" s="35"/>
      <c r="S15" s="35"/>
      <c r="T15" s="35"/>
      <c r="U15" s="71"/>
      <c r="V15" s="35"/>
      <c r="W15" s="35"/>
      <c r="X15" s="35"/>
      <c r="Y15" s="35"/>
      <c r="Z15" s="35"/>
      <c r="AA15" s="35"/>
      <c r="AB15" s="35"/>
      <c r="AC15" s="23"/>
    </row>
    <row r="16" spans="1:29" s="2" customFormat="1" ht="30.6" customHeight="1" x14ac:dyDescent="0.2">
      <c r="A16" s="124"/>
      <c r="B16" s="40" t="s">
        <v>66</v>
      </c>
      <c r="C16" s="41"/>
      <c r="D16" s="40" t="s">
        <v>71</v>
      </c>
      <c r="E16" s="40" t="s">
        <v>19</v>
      </c>
      <c r="F16" s="44">
        <v>35526</v>
      </c>
      <c r="G16" s="43" t="s">
        <v>19</v>
      </c>
      <c r="H16" s="27"/>
      <c r="I16" s="45"/>
      <c r="J16" s="46"/>
      <c r="K16" s="47"/>
      <c r="L16" s="48"/>
      <c r="M16" s="46"/>
      <c r="N16" s="47"/>
      <c r="O16" s="48"/>
      <c r="P16" s="72"/>
      <c r="Q16" s="73"/>
      <c r="R16" s="50" t="e">
        <f>P16/Q16</f>
        <v>#DIV/0!</v>
      </c>
      <c r="S16" s="28"/>
      <c r="T16" s="73"/>
      <c r="U16" s="52" t="e">
        <f t="shared" si="5"/>
        <v>#DIV/0!</v>
      </c>
      <c r="V16" s="53">
        <v>0.09</v>
      </c>
      <c r="W16" s="53" t="e">
        <f>((H16-T16)/T16)*100%</f>
        <v>#DIV/0!</v>
      </c>
      <c r="X16" s="54" t="e">
        <f>9/T16</f>
        <v>#DIV/0!</v>
      </c>
      <c r="Y16" s="54">
        <v>0.05</v>
      </c>
      <c r="Z16" s="74"/>
      <c r="AA16" s="74"/>
      <c r="AB16" s="26" t="s">
        <v>18</v>
      </c>
      <c r="AC16" s="18"/>
    </row>
    <row r="17" spans="1:29" ht="21.75" customHeight="1" x14ac:dyDescent="0.2">
      <c r="A17" s="124"/>
      <c r="B17" s="70"/>
      <c r="C17" s="127" t="s">
        <v>11</v>
      </c>
      <c r="D17" s="123"/>
      <c r="E17" s="123"/>
      <c r="F17" s="35"/>
      <c r="G17" s="35"/>
      <c r="H17" s="35"/>
      <c r="I17" s="35"/>
      <c r="J17" s="36"/>
      <c r="K17" s="36"/>
      <c r="L17" s="37"/>
      <c r="M17" s="36"/>
      <c r="N17" s="36"/>
      <c r="O17" s="35"/>
      <c r="P17" s="35"/>
      <c r="Q17" s="35"/>
      <c r="R17" s="35"/>
      <c r="S17" s="35"/>
      <c r="T17" s="35"/>
      <c r="U17" s="71"/>
      <c r="V17" s="35"/>
      <c r="W17" s="35"/>
      <c r="X17" s="35"/>
      <c r="Y17" s="35"/>
      <c r="Z17" s="35"/>
      <c r="AA17" s="35"/>
      <c r="AB17" s="35"/>
      <c r="AC17" s="23"/>
    </row>
    <row r="18" spans="1:29" s="2" customFormat="1" ht="30.6" customHeight="1" x14ac:dyDescent="0.2">
      <c r="A18" s="124"/>
      <c r="B18" s="40" t="s">
        <v>66</v>
      </c>
      <c r="C18" s="41"/>
      <c r="D18" s="40" t="s">
        <v>71</v>
      </c>
      <c r="E18" s="40" t="s">
        <v>12</v>
      </c>
      <c r="F18" s="44">
        <v>35044</v>
      </c>
      <c r="G18" s="43" t="s">
        <v>12</v>
      </c>
      <c r="H18" s="27"/>
      <c r="I18" s="45"/>
      <c r="J18" s="46"/>
      <c r="K18" s="47"/>
      <c r="L18" s="48"/>
      <c r="M18" s="46"/>
      <c r="N18" s="47"/>
      <c r="O18" s="48"/>
      <c r="P18" s="72"/>
      <c r="Q18" s="73"/>
      <c r="R18" s="50" t="e">
        <f t="shared" ref="R18" si="9">P18/Q18</f>
        <v>#DIV/0!</v>
      </c>
      <c r="S18" s="28"/>
      <c r="T18" s="73"/>
      <c r="U18" s="52" t="e">
        <f>R18</f>
        <v>#DIV/0!</v>
      </c>
      <c r="V18" s="53">
        <v>0</v>
      </c>
      <c r="W18" s="53">
        <v>0</v>
      </c>
      <c r="X18" s="27" t="s">
        <v>18</v>
      </c>
      <c r="Y18" s="27" t="s">
        <v>18</v>
      </c>
      <c r="Z18" s="74"/>
      <c r="AA18" s="74"/>
      <c r="AB18" s="26" t="s">
        <v>18</v>
      </c>
      <c r="AC18" s="18"/>
    </row>
    <row r="19" spans="1:29" ht="21.75" customHeight="1" thickBot="1" x14ac:dyDescent="0.25">
      <c r="A19" s="138" t="s">
        <v>95</v>
      </c>
      <c r="B19" s="70"/>
      <c r="C19" s="123" t="s">
        <v>27</v>
      </c>
      <c r="D19" s="123"/>
      <c r="E19" s="123"/>
      <c r="F19" s="35"/>
      <c r="G19" s="35"/>
      <c r="H19" s="35"/>
      <c r="I19" s="35"/>
      <c r="J19" s="36"/>
      <c r="K19" s="36"/>
      <c r="L19" s="75"/>
      <c r="M19" s="36"/>
      <c r="N19" s="36"/>
      <c r="O19" s="35"/>
      <c r="P19" s="35"/>
      <c r="Q19" s="35"/>
      <c r="R19" s="35"/>
      <c r="S19" s="35"/>
      <c r="T19" s="35"/>
      <c r="U19" s="71"/>
      <c r="V19" s="35"/>
      <c r="W19" s="35"/>
      <c r="X19" s="35"/>
      <c r="Y19" s="35"/>
      <c r="Z19" s="35"/>
      <c r="AA19" s="35"/>
      <c r="AB19" s="35"/>
      <c r="AC19" s="23"/>
    </row>
    <row r="20" spans="1:29" ht="38.65" customHeight="1" x14ac:dyDescent="0.2">
      <c r="A20" s="138"/>
      <c r="B20" s="40" t="s">
        <v>66</v>
      </c>
      <c r="C20" s="70"/>
      <c r="D20" s="40" t="s">
        <v>71</v>
      </c>
      <c r="E20" s="76" t="s">
        <v>54</v>
      </c>
      <c r="F20" s="77">
        <v>34798</v>
      </c>
      <c r="G20" s="78" t="s">
        <v>51</v>
      </c>
      <c r="H20" s="24">
        <v>25</v>
      </c>
      <c r="I20" s="18"/>
      <c r="J20" s="46"/>
      <c r="K20" s="47"/>
      <c r="L20" s="48"/>
      <c r="M20" s="46"/>
      <c r="N20" s="47"/>
      <c r="O20" s="48"/>
      <c r="P20" s="79">
        <v>24</v>
      </c>
      <c r="Q20" s="80">
        <v>24</v>
      </c>
      <c r="R20" s="31">
        <f t="shared" ref="R20:R34" si="10">P20/Q20</f>
        <v>1</v>
      </c>
      <c r="S20" s="51">
        <f t="shared" ref="S20" si="11">P20+M20+J20</f>
        <v>24</v>
      </c>
      <c r="T20" s="20">
        <f t="shared" ref="T20" si="12">Q20+N20+K20</f>
        <v>24</v>
      </c>
      <c r="U20" s="81">
        <f t="shared" ref="U20:U35" si="13">S20/T20</f>
        <v>1</v>
      </c>
      <c r="V20" s="53">
        <v>0.16</v>
      </c>
      <c r="W20" s="53">
        <f>((H20-T20)/T20)*100%</f>
        <v>4.1666666666666664E-2</v>
      </c>
      <c r="X20" s="82">
        <f>14/T20</f>
        <v>0.58333333333333337</v>
      </c>
      <c r="Y20" s="83">
        <v>0.52</v>
      </c>
      <c r="Z20" s="83">
        <v>0.88</v>
      </c>
      <c r="AA20" s="83">
        <v>0.85</v>
      </c>
      <c r="AB20" s="26" t="s">
        <v>18</v>
      </c>
      <c r="AC20" s="23"/>
    </row>
    <row r="21" spans="1:29" ht="38.65" customHeight="1" x14ac:dyDescent="0.2">
      <c r="A21" s="138"/>
      <c r="B21" s="40"/>
      <c r="C21" s="70" t="e" vm="1">
        <v>#VALUE!</v>
      </c>
      <c r="D21" s="40"/>
      <c r="E21" s="76" t="s">
        <v>90</v>
      </c>
      <c r="F21" s="84">
        <v>34345</v>
      </c>
      <c r="G21" s="76" t="s">
        <v>91</v>
      </c>
      <c r="H21" s="26">
        <v>5</v>
      </c>
      <c r="I21" s="18"/>
      <c r="J21" s="46"/>
      <c r="K21" s="47"/>
      <c r="L21" s="48"/>
      <c r="M21" s="46"/>
      <c r="N21" s="47"/>
      <c r="O21" s="48"/>
      <c r="P21" s="79">
        <v>3</v>
      </c>
      <c r="Q21" s="80">
        <v>4</v>
      </c>
      <c r="R21" s="31">
        <f t="shared" si="10"/>
        <v>0.75</v>
      </c>
      <c r="S21" s="51">
        <v>3</v>
      </c>
      <c r="T21" s="20">
        <v>4</v>
      </c>
      <c r="U21" s="81">
        <f t="shared" si="13"/>
        <v>0.75</v>
      </c>
      <c r="V21" s="53">
        <v>7.0000000000000007E-2</v>
      </c>
      <c r="W21" s="53">
        <f>((H21-T21)/H21)*100%</f>
        <v>0.2</v>
      </c>
      <c r="X21" s="26" t="s">
        <v>18</v>
      </c>
      <c r="Y21" s="82">
        <v>0.33</v>
      </c>
      <c r="Z21" s="67" t="s">
        <v>127</v>
      </c>
      <c r="AA21" s="67" t="s">
        <v>127</v>
      </c>
      <c r="AB21" s="26" t="s">
        <v>18</v>
      </c>
      <c r="AC21" s="23"/>
    </row>
    <row r="22" spans="1:29" ht="38.65" customHeight="1" x14ac:dyDescent="0.2">
      <c r="A22" s="138"/>
      <c r="B22" s="40" t="s">
        <v>66</v>
      </c>
      <c r="C22" s="70"/>
      <c r="D22" s="40" t="s">
        <v>71</v>
      </c>
      <c r="E22" s="76" t="s">
        <v>100</v>
      </c>
      <c r="F22" s="84">
        <v>34568</v>
      </c>
      <c r="G22" s="76" t="s">
        <v>61</v>
      </c>
      <c r="H22" s="26">
        <v>66</v>
      </c>
      <c r="I22" s="18"/>
      <c r="J22" s="46"/>
      <c r="K22" s="47"/>
      <c r="L22" s="48"/>
      <c r="M22" s="30">
        <v>4</v>
      </c>
      <c r="N22" s="80">
        <v>4</v>
      </c>
      <c r="O22" s="31">
        <f>M22/N22</f>
        <v>1</v>
      </c>
      <c r="P22" s="79">
        <v>58</v>
      </c>
      <c r="Q22" s="80">
        <v>58</v>
      </c>
      <c r="R22" s="31">
        <f t="shared" si="10"/>
        <v>1</v>
      </c>
      <c r="S22" s="51">
        <f t="shared" ref="S22:S35" si="14">P22+M22+J22</f>
        <v>62</v>
      </c>
      <c r="T22" s="20">
        <f t="shared" ref="T22:T35" si="15">Q22+N22+K22</f>
        <v>62</v>
      </c>
      <c r="U22" s="81">
        <f t="shared" si="13"/>
        <v>1</v>
      </c>
      <c r="V22" s="53">
        <v>0.06</v>
      </c>
      <c r="W22" s="53">
        <f>((H22-T22)/H22)*100%</f>
        <v>6.0606060606060608E-2</v>
      </c>
      <c r="X22" s="67">
        <f>47/T22</f>
        <v>0.75806451612903225</v>
      </c>
      <c r="Y22" s="26" t="s">
        <v>18</v>
      </c>
      <c r="Z22" s="67">
        <v>1</v>
      </c>
      <c r="AA22" s="67">
        <v>0.96</v>
      </c>
      <c r="AB22" s="26" t="s">
        <v>18</v>
      </c>
      <c r="AC22" s="23"/>
    </row>
    <row r="23" spans="1:29" ht="38.65" customHeight="1" x14ac:dyDescent="0.2">
      <c r="A23" s="138"/>
      <c r="B23" s="40" t="s">
        <v>66</v>
      </c>
      <c r="C23" s="70"/>
      <c r="D23" s="40" t="s">
        <v>71</v>
      </c>
      <c r="E23" s="76" t="s">
        <v>57</v>
      </c>
      <c r="F23" s="84">
        <v>37006</v>
      </c>
      <c r="G23" s="76" t="s">
        <v>115</v>
      </c>
      <c r="H23" s="26">
        <v>41</v>
      </c>
      <c r="I23" s="18"/>
      <c r="J23" s="46"/>
      <c r="K23" s="47"/>
      <c r="L23" s="48"/>
      <c r="M23" s="46"/>
      <c r="N23" s="47"/>
      <c r="O23" s="48"/>
      <c r="P23" s="79">
        <v>41</v>
      </c>
      <c r="Q23" s="80">
        <v>41</v>
      </c>
      <c r="R23" s="31">
        <f t="shared" si="10"/>
        <v>1</v>
      </c>
      <c r="S23" s="51">
        <f t="shared" si="14"/>
        <v>41</v>
      </c>
      <c r="T23" s="20">
        <f t="shared" si="15"/>
        <v>41</v>
      </c>
      <c r="U23" s="81">
        <f t="shared" si="13"/>
        <v>1</v>
      </c>
      <c r="V23" s="53">
        <v>0.14000000000000001</v>
      </c>
      <c r="W23" s="53">
        <f>((H23-T23)/H23)*100%</f>
        <v>0</v>
      </c>
      <c r="X23" s="67">
        <v>0.2</v>
      </c>
      <c r="Y23" s="67">
        <v>0.09</v>
      </c>
      <c r="Z23" s="67">
        <v>0.86</v>
      </c>
      <c r="AA23" s="67">
        <v>0.75</v>
      </c>
      <c r="AB23" s="26" t="s">
        <v>18</v>
      </c>
      <c r="AC23" s="23"/>
    </row>
    <row r="24" spans="1:29" ht="38.65" customHeight="1" x14ac:dyDescent="0.2">
      <c r="A24" s="138"/>
      <c r="B24" s="40"/>
      <c r="C24" s="70" t="e" vm="2">
        <v>#VALUE!</v>
      </c>
      <c r="D24" s="40"/>
      <c r="E24" s="76" t="s">
        <v>57</v>
      </c>
      <c r="F24" s="84">
        <v>37006</v>
      </c>
      <c r="G24" s="76" t="s">
        <v>107</v>
      </c>
      <c r="H24" s="26">
        <v>17</v>
      </c>
      <c r="I24" s="18"/>
      <c r="J24" s="85">
        <v>17</v>
      </c>
      <c r="K24" s="80">
        <v>17</v>
      </c>
      <c r="L24" s="31">
        <f t="shared" ref="L24:L26" si="16">J24/K24</f>
        <v>1</v>
      </c>
      <c r="M24" s="46"/>
      <c r="N24" s="47"/>
      <c r="O24" s="48"/>
      <c r="P24" s="46"/>
      <c r="Q24" s="47"/>
      <c r="R24" s="48"/>
      <c r="S24" s="51">
        <v>17</v>
      </c>
      <c r="T24" s="20">
        <v>17</v>
      </c>
      <c r="U24" s="81">
        <f t="shared" si="13"/>
        <v>1</v>
      </c>
      <c r="V24" s="53"/>
      <c r="W24" s="53"/>
      <c r="X24" s="67"/>
      <c r="Y24" s="67"/>
      <c r="Z24" s="67">
        <v>0.72</v>
      </c>
      <c r="AA24" s="67">
        <v>0.7</v>
      </c>
      <c r="AB24" s="26" t="s">
        <v>18</v>
      </c>
      <c r="AC24" s="23"/>
    </row>
    <row r="25" spans="1:29" ht="38.65" customHeight="1" x14ac:dyDescent="0.2">
      <c r="A25" s="138"/>
      <c r="B25" s="40" t="s">
        <v>66</v>
      </c>
      <c r="C25" s="70"/>
      <c r="D25" s="40" t="s">
        <v>71</v>
      </c>
      <c r="E25" s="76" t="s">
        <v>109</v>
      </c>
      <c r="F25" s="84">
        <v>37838</v>
      </c>
      <c r="G25" s="76" t="s">
        <v>73</v>
      </c>
      <c r="H25" s="26">
        <v>32</v>
      </c>
      <c r="I25" s="18"/>
      <c r="J25" s="46"/>
      <c r="K25" s="47"/>
      <c r="L25" s="48"/>
      <c r="M25" s="30">
        <v>1</v>
      </c>
      <c r="N25" s="80">
        <v>1</v>
      </c>
      <c r="O25" s="86">
        <f>M25/N25</f>
        <v>1</v>
      </c>
      <c r="P25" s="79">
        <v>27</v>
      </c>
      <c r="Q25" s="80">
        <v>29</v>
      </c>
      <c r="R25" s="31">
        <f t="shared" si="10"/>
        <v>0.93103448275862066</v>
      </c>
      <c r="S25" s="51">
        <f t="shared" si="14"/>
        <v>28</v>
      </c>
      <c r="T25" s="20">
        <f t="shared" si="15"/>
        <v>30</v>
      </c>
      <c r="U25" s="81">
        <f t="shared" si="13"/>
        <v>0.93333333333333335</v>
      </c>
      <c r="V25" s="53">
        <v>0.08</v>
      </c>
      <c r="W25" s="53">
        <f t="shared" ref="W25:W31" si="17">((H25-T25)/T25)*100%</f>
        <v>6.6666666666666666E-2</v>
      </c>
      <c r="X25" s="67">
        <f>8/T25</f>
        <v>0.26666666666666666</v>
      </c>
      <c r="Y25" s="67">
        <v>0.57999999999999996</v>
      </c>
      <c r="Z25" s="67">
        <v>1</v>
      </c>
      <c r="AA25" s="67">
        <v>0.7</v>
      </c>
      <c r="AB25" s="26" t="s">
        <v>18</v>
      </c>
      <c r="AC25" s="23"/>
    </row>
    <row r="26" spans="1:29" ht="38.65" customHeight="1" x14ac:dyDescent="0.2">
      <c r="A26" s="138"/>
      <c r="B26" s="40"/>
      <c r="C26" s="70" t="e" vm="3">
        <v>#VALUE!</v>
      </c>
      <c r="D26" s="40"/>
      <c r="E26" s="76" t="s">
        <v>112</v>
      </c>
      <c r="F26" s="84">
        <v>36443</v>
      </c>
      <c r="G26" s="76" t="s">
        <v>113</v>
      </c>
      <c r="H26" s="26">
        <v>12</v>
      </c>
      <c r="I26" s="18"/>
      <c r="J26" s="30">
        <v>12</v>
      </c>
      <c r="K26" s="80">
        <v>12</v>
      </c>
      <c r="L26" s="31">
        <f t="shared" si="16"/>
        <v>1</v>
      </c>
      <c r="M26" s="46"/>
      <c r="N26" s="47"/>
      <c r="O26" s="48"/>
      <c r="P26" s="46"/>
      <c r="Q26" s="47"/>
      <c r="R26" s="48"/>
      <c r="S26" s="51">
        <f t="shared" ref="S26" si="18">P26+M26+J26</f>
        <v>12</v>
      </c>
      <c r="T26" s="20">
        <f t="shared" ref="T26" si="19">Q26+N26+K26</f>
        <v>12</v>
      </c>
      <c r="U26" s="81">
        <f t="shared" ref="U26" si="20">S26/T26</f>
        <v>1</v>
      </c>
      <c r="V26" s="53"/>
      <c r="W26" s="53"/>
      <c r="X26" s="67"/>
      <c r="Y26" s="67"/>
      <c r="Z26" s="67">
        <v>1</v>
      </c>
      <c r="AA26" s="67">
        <v>0.9</v>
      </c>
      <c r="AB26" s="26" t="s">
        <v>18</v>
      </c>
      <c r="AC26" s="23"/>
    </row>
    <row r="27" spans="1:29" ht="38.65" customHeight="1" x14ac:dyDescent="0.2">
      <c r="A27" s="138"/>
      <c r="B27" s="40" t="s">
        <v>66</v>
      </c>
      <c r="C27" s="70"/>
      <c r="D27" s="40" t="s">
        <v>71</v>
      </c>
      <c r="E27" s="76" t="s">
        <v>33</v>
      </c>
      <c r="F27" s="84">
        <v>37006</v>
      </c>
      <c r="G27" s="76" t="s">
        <v>52</v>
      </c>
      <c r="H27" s="26">
        <v>26</v>
      </c>
      <c r="I27" s="18"/>
      <c r="J27" s="46"/>
      <c r="K27" s="47"/>
      <c r="L27" s="48"/>
      <c r="M27" s="46"/>
      <c r="N27" s="47"/>
      <c r="O27" s="48"/>
      <c r="P27" s="79">
        <v>21</v>
      </c>
      <c r="Q27" s="80">
        <v>22</v>
      </c>
      <c r="R27" s="31">
        <f t="shared" si="10"/>
        <v>0.95454545454545459</v>
      </c>
      <c r="S27" s="51">
        <v>21</v>
      </c>
      <c r="T27" s="20">
        <v>22</v>
      </c>
      <c r="U27" s="81">
        <f t="shared" si="13"/>
        <v>0.95454545454545459</v>
      </c>
      <c r="V27" s="53">
        <v>0.81</v>
      </c>
      <c r="W27" s="53">
        <f t="shared" si="17"/>
        <v>0.18181818181818182</v>
      </c>
      <c r="X27" s="67">
        <f>1/T27</f>
        <v>4.5454545454545456E-2</v>
      </c>
      <c r="Y27" s="67">
        <v>0.38</v>
      </c>
      <c r="Z27" s="67">
        <v>0.89</v>
      </c>
      <c r="AA27" s="67">
        <v>0.72</v>
      </c>
      <c r="AB27" s="26" t="s">
        <v>18</v>
      </c>
      <c r="AC27" s="23"/>
    </row>
    <row r="28" spans="1:29" ht="38.65" customHeight="1" x14ac:dyDescent="0.2">
      <c r="A28" s="138"/>
      <c r="B28" s="40" t="s">
        <v>66</v>
      </c>
      <c r="C28" s="70"/>
      <c r="D28" s="40" t="s">
        <v>71</v>
      </c>
      <c r="E28" s="76" t="s">
        <v>30</v>
      </c>
      <c r="F28" s="84">
        <v>36382</v>
      </c>
      <c r="G28" s="76" t="s">
        <v>74</v>
      </c>
      <c r="H28" s="26">
        <v>57</v>
      </c>
      <c r="I28" s="18"/>
      <c r="J28" s="46"/>
      <c r="K28" s="47"/>
      <c r="L28" s="48"/>
      <c r="M28" s="46"/>
      <c r="N28" s="47"/>
      <c r="O28" s="48"/>
      <c r="P28" s="79">
        <v>52</v>
      </c>
      <c r="Q28" s="80">
        <v>53</v>
      </c>
      <c r="R28" s="31">
        <f t="shared" si="10"/>
        <v>0.98113207547169812</v>
      </c>
      <c r="S28" s="51">
        <f t="shared" si="14"/>
        <v>52</v>
      </c>
      <c r="T28" s="20">
        <f t="shared" si="15"/>
        <v>53</v>
      </c>
      <c r="U28" s="81">
        <f t="shared" si="13"/>
        <v>0.98113207547169812</v>
      </c>
      <c r="V28" s="53">
        <v>0.15</v>
      </c>
      <c r="W28" s="53">
        <f t="shared" si="17"/>
        <v>7.5471698113207544E-2</v>
      </c>
      <c r="X28" s="67">
        <f>18/T28</f>
        <v>0.33962264150943394</v>
      </c>
      <c r="Y28" s="67">
        <v>0.17</v>
      </c>
      <c r="Z28" s="67">
        <v>0.92</v>
      </c>
      <c r="AA28" s="67">
        <v>0.85</v>
      </c>
      <c r="AB28" s="26" t="s">
        <v>18</v>
      </c>
      <c r="AC28" s="23"/>
    </row>
    <row r="29" spans="1:29" ht="38.65" customHeight="1" x14ac:dyDescent="0.2">
      <c r="A29" s="138"/>
      <c r="B29" s="40" t="s">
        <v>66</v>
      </c>
      <c r="C29" s="70"/>
      <c r="D29" s="40" t="s">
        <v>71</v>
      </c>
      <c r="E29" s="76" t="s">
        <v>68</v>
      </c>
      <c r="F29" s="84">
        <v>36630</v>
      </c>
      <c r="G29" s="76" t="s">
        <v>53</v>
      </c>
      <c r="H29" s="26">
        <v>19</v>
      </c>
      <c r="I29" s="18"/>
      <c r="J29" s="46"/>
      <c r="K29" s="47"/>
      <c r="L29" s="48"/>
      <c r="M29" s="46"/>
      <c r="N29" s="47"/>
      <c r="O29" s="48"/>
      <c r="P29" s="79">
        <v>17</v>
      </c>
      <c r="Q29" s="80">
        <v>17</v>
      </c>
      <c r="R29" s="31">
        <f t="shared" si="10"/>
        <v>1</v>
      </c>
      <c r="S29" s="51">
        <f t="shared" si="14"/>
        <v>17</v>
      </c>
      <c r="T29" s="20">
        <f t="shared" si="15"/>
        <v>17</v>
      </c>
      <c r="U29" s="81">
        <f t="shared" si="13"/>
        <v>1</v>
      </c>
      <c r="V29" s="53">
        <v>0.16</v>
      </c>
      <c r="W29" s="53">
        <f t="shared" si="17"/>
        <v>0.11764705882352941</v>
      </c>
      <c r="X29" s="67">
        <v>0.28999999999999998</v>
      </c>
      <c r="Y29" s="67">
        <v>0.32</v>
      </c>
      <c r="Z29" s="67">
        <v>1</v>
      </c>
      <c r="AA29" s="67">
        <v>0.8</v>
      </c>
      <c r="AB29" s="26" t="s">
        <v>18</v>
      </c>
      <c r="AC29" s="23"/>
    </row>
    <row r="30" spans="1:29" ht="38.65" customHeight="1" x14ac:dyDescent="0.2">
      <c r="A30" s="138"/>
      <c r="B30" s="40" t="s">
        <v>66</v>
      </c>
      <c r="C30" s="70"/>
      <c r="D30" s="40" t="s">
        <v>71</v>
      </c>
      <c r="E30" s="76" t="s">
        <v>31</v>
      </c>
      <c r="F30" s="84">
        <v>35106</v>
      </c>
      <c r="G30" s="76" t="s">
        <v>108</v>
      </c>
      <c r="H30" s="26">
        <v>62</v>
      </c>
      <c r="I30" s="18"/>
      <c r="J30" s="46"/>
      <c r="K30" s="47"/>
      <c r="L30" s="48"/>
      <c r="M30" s="46"/>
      <c r="N30" s="47"/>
      <c r="O30" s="48"/>
      <c r="P30" s="79">
        <v>55</v>
      </c>
      <c r="Q30" s="80">
        <v>56</v>
      </c>
      <c r="R30" s="31">
        <f t="shared" si="10"/>
        <v>0.9821428571428571</v>
      </c>
      <c r="S30" s="51">
        <v>55</v>
      </c>
      <c r="T30" s="20">
        <v>56</v>
      </c>
      <c r="U30" s="81">
        <f t="shared" si="13"/>
        <v>0.9821428571428571</v>
      </c>
      <c r="V30" s="53">
        <v>0.03</v>
      </c>
      <c r="W30" s="53">
        <f t="shared" si="17"/>
        <v>0.10714285714285714</v>
      </c>
      <c r="X30" s="67">
        <v>0.37</v>
      </c>
      <c r="Y30" s="67">
        <v>0.48</v>
      </c>
      <c r="Z30" s="82">
        <v>0.97</v>
      </c>
      <c r="AA30" s="82">
        <v>0.6</v>
      </c>
      <c r="AB30" s="26" t="s">
        <v>18</v>
      </c>
      <c r="AC30" s="23"/>
    </row>
    <row r="31" spans="1:29" ht="38.65" customHeight="1" x14ac:dyDescent="0.2">
      <c r="A31" s="138"/>
      <c r="B31" s="40" t="s">
        <v>66</v>
      </c>
      <c r="C31" s="70"/>
      <c r="D31" s="40" t="s">
        <v>71</v>
      </c>
      <c r="E31" s="76" t="s">
        <v>32</v>
      </c>
      <c r="F31" s="84">
        <v>36729</v>
      </c>
      <c r="G31" s="76" t="s">
        <v>72</v>
      </c>
      <c r="H31" s="26">
        <v>35</v>
      </c>
      <c r="I31" s="18"/>
      <c r="J31" s="46"/>
      <c r="K31" s="47"/>
      <c r="L31" s="48"/>
      <c r="M31" s="46"/>
      <c r="N31" s="47"/>
      <c r="O31" s="48"/>
      <c r="P31" s="79">
        <v>23</v>
      </c>
      <c r="Q31" s="80">
        <v>27</v>
      </c>
      <c r="R31" s="31">
        <f t="shared" si="10"/>
        <v>0.85185185185185186</v>
      </c>
      <c r="S31" s="51">
        <f t="shared" si="14"/>
        <v>23</v>
      </c>
      <c r="T31" s="20">
        <f t="shared" si="15"/>
        <v>27</v>
      </c>
      <c r="U31" s="81">
        <f t="shared" si="13"/>
        <v>0.85185185185185186</v>
      </c>
      <c r="V31" s="53">
        <v>0.03</v>
      </c>
      <c r="W31" s="53">
        <f t="shared" si="17"/>
        <v>0.29629629629629628</v>
      </c>
      <c r="X31" s="67">
        <f>25/T31</f>
        <v>0.92592592592592593</v>
      </c>
      <c r="Y31" s="67">
        <v>0.42</v>
      </c>
      <c r="Z31" s="67">
        <v>0.98</v>
      </c>
      <c r="AA31" s="67">
        <v>0.45</v>
      </c>
      <c r="AB31" s="26" t="s">
        <v>18</v>
      </c>
      <c r="AC31" s="23"/>
    </row>
    <row r="32" spans="1:29" ht="38.65" customHeight="1" x14ac:dyDescent="0.2">
      <c r="A32" s="138"/>
      <c r="B32" s="40" t="s">
        <v>67</v>
      </c>
      <c r="C32" s="20"/>
      <c r="D32" s="40" t="s">
        <v>67</v>
      </c>
      <c r="E32" s="76" t="s">
        <v>29</v>
      </c>
      <c r="F32" s="87" t="s">
        <v>111</v>
      </c>
      <c r="G32" s="76" t="s">
        <v>64</v>
      </c>
      <c r="H32" s="26">
        <v>22</v>
      </c>
      <c r="I32" s="18"/>
      <c r="J32" s="46"/>
      <c r="K32" s="47"/>
      <c r="L32" s="48"/>
      <c r="M32" s="46"/>
      <c r="N32" s="47"/>
      <c r="O32" s="48"/>
      <c r="P32" s="79">
        <v>21</v>
      </c>
      <c r="Q32" s="80">
        <v>21</v>
      </c>
      <c r="R32" s="31">
        <f t="shared" si="10"/>
        <v>1</v>
      </c>
      <c r="S32" s="51">
        <v>21</v>
      </c>
      <c r="T32" s="20">
        <v>21</v>
      </c>
      <c r="U32" s="81">
        <f t="shared" si="13"/>
        <v>1</v>
      </c>
      <c r="V32" s="53">
        <v>0.2</v>
      </c>
      <c r="W32" s="53">
        <f>((H32-T32)/H32)*100%</f>
        <v>4.5454545454545456E-2</v>
      </c>
      <c r="X32" s="67">
        <f>1/T32</f>
        <v>4.7619047619047616E-2</v>
      </c>
      <c r="Y32" s="67">
        <v>0.09</v>
      </c>
      <c r="Z32" s="67">
        <v>0.91</v>
      </c>
      <c r="AA32" s="67">
        <v>0.4</v>
      </c>
      <c r="AB32" s="26" t="s">
        <v>18</v>
      </c>
      <c r="AC32" s="23"/>
    </row>
    <row r="33" spans="1:29" ht="38.65" customHeight="1" x14ac:dyDescent="0.2">
      <c r="A33" s="138"/>
      <c r="B33" s="40" t="s">
        <v>67</v>
      </c>
      <c r="C33" s="20"/>
      <c r="D33" s="40" t="s">
        <v>67</v>
      </c>
      <c r="E33" s="76" t="s">
        <v>57</v>
      </c>
      <c r="F33" s="84">
        <v>37006</v>
      </c>
      <c r="G33" s="76" t="s">
        <v>63</v>
      </c>
      <c r="H33" s="26">
        <v>16</v>
      </c>
      <c r="I33" s="18"/>
      <c r="J33" s="46"/>
      <c r="K33" s="47"/>
      <c r="L33" s="48"/>
      <c r="M33" s="46"/>
      <c r="N33" s="47"/>
      <c r="O33" s="48"/>
      <c r="P33" s="79">
        <v>15</v>
      </c>
      <c r="Q33" s="80">
        <v>15</v>
      </c>
      <c r="R33" s="31">
        <f t="shared" si="10"/>
        <v>1</v>
      </c>
      <c r="S33" s="51">
        <v>15</v>
      </c>
      <c r="T33" s="20">
        <v>15</v>
      </c>
      <c r="U33" s="81">
        <f t="shared" si="13"/>
        <v>1</v>
      </c>
      <c r="V33" s="53">
        <v>0.36</v>
      </c>
      <c r="W33" s="53">
        <f>((H33-T33)/H33)*100%</f>
        <v>6.25E-2</v>
      </c>
      <c r="X33" s="67">
        <f>3/T33</f>
        <v>0.2</v>
      </c>
      <c r="Y33" s="67">
        <v>0.09</v>
      </c>
      <c r="Z33" s="67">
        <v>0.82</v>
      </c>
      <c r="AA33" s="67">
        <v>0.77</v>
      </c>
      <c r="AB33" s="26" t="s">
        <v>18</v>
      </c>
      <c r="AC33" s="23"/>
    </row>
    <row r="34" spans="1:29" ht="38.65" customHeight="1" x14ac:dyDescent="0.2">
      <c r="A34" s="138"/>
      <c r="B34" s="40"/>
      <c r="C34" s="20"/>
      <c r="D34" s="40"/>
      <c r="E34" s="76" t="s">
        <v>77</v>
      </c>
      <c r="F34" s="84">
        <v>35217</v>
      </c>
      <c r="G34" s="76" t="s">
        <v>78</v>
      </c>
      <c r="H34" s="26">
        <v>26</v>
      </c>
      <c r="I34" s="18"/>
      <c r="J34" s="46"/>
      <c r="K34" s="47"/>
      <c r="L34" s="48"/>
      <c r="M34" s="46"/>
      <c r="N34" s="47"/>
      <c r="O34" s="48"/>
      <c r="P34" s="79">
        <v>26</v>
      </c>
      <c r="Q34" s="80">
        <v>26</v>
      </c>
      <c r="R34" s="31">
        <f t="shared" si="10"/>
        <v>1</v>
      </c>
      <c r="S34" s="51">
        <f t="shared" si="14"/>
        <v>26</v>
      </c>
      <c r="T34" s="20">
        <f t="shared" si="15"/>
        <v>26</v>
      </c>
      <c r="U34" s="81">
        <f t="shared" si="13"/>
        <v>1</v>
      </c>
      <c r="V34" s="53">
        <v>0.5</v>
      </c>
      <c r="W34" s="53">
        <f>((H34-T34)/H34)*100%</f>
        <v>0</v>
      </c>
      <c r="X34" s="26" t="s">
        <v>18</v>
      </c>
      <c r="Y34" s="26" t="s">
        <v>18</v>
      </c>
      <c r="Z34" s="67">
        <v>0.89</v>
      </c>
      <c r="AA34" s="67">
        <v>0.77</v>
      </c>
      <c r="AB34" s="26" t="s">
        <v>18</v>
      </c>
      <c r="AC34" s="23"/>
    </row>
    <row r="35" spans="1:29" ht="38.65" customHeight="1" thickBot="1" x14ac:dyDescent="0.25">
      <c r="A35" s="138"/>
      <c r="B35" s="40" t="s">
        <v>66</v>
      </c>
      <c r="C35" s="20"/>
      <c r="D35" s="40" t="s">
        <v>71</v>
      </c>
      <c r="E35" s="76" t="s">
        <v>130</v>
      </c>
      <c r="F35" s="84">
        <v>34537</v>
      </c>
      <c r="G35" s="88" t="s">
        <v>62</v>
      </c>
      <c r="H35" s="89">
        <v>13</v>
      </c>
      <c r="I35" s="18"/>
      <c r="J35" s="46"/>
      <c r="K35" s="47"/>
      <c r="L35" s="48"/>
      <c r="M35" s="46"/>
      <c r="N35" s="47"/>
      <c r="O35" s="48"/>
      <c r="P35" s="79">
        <v>12</v>
      </c>
      <c r="Q35" s="80">
        <v>13</v>
      </c>
      <c r="R35" s="31">
        <f>P35/Q35</f>
        <v>0.92307692307692313</v>
      </c>
      <c r="S35" s="51">
        <f t="shared" si="14"/>
        <v>12</v>
      </c>
      <c r="T35" s="20">
        <f t="shared" si="15"/>
        <v>13</v>
      </c>
      <c r="U35" s="81">
        <f t="shared" si="13"/>
        <v>0.92307692307692313</v>
      </c>
      <c r="V35" s="53">
        <v>0.27</v>
      </c>
      <c r="W35" s="53">
        <f>((H35-T35)/H35)*100%</f>
        <v>0</v>
      </c>
      <c r="X35" s="67">
        <f>5/T35</f>
        <v>0.38461538461538464</v>
      </c>
      <c r="Y35" s="90">
        <v>0.56000000000000005</v>
      </c>
      <c r="Z35" s="90">
        <v>0.8</v>
      </c>
      <c r="AA35" s="90">
        <v>0.75</v>
      </c>
      <c r="AB35" s="26" t="s">
        <v>18</v>
      </c>
      <c r="AC35" s="23"/>
    </row>
    <row r="36" spans="1:29" ht="21.75" customHeight="1" x14ac:dyDescent="0.2">
      <c r="A36" s="138"/>
      <c r="B36" s="70"/>
      <c r="C36" s="123" t="s">
        <v>28</v>
      </c>
      <c r="D36" s="123"/>
      <c r="E36" s="123"/>
      <c r="F36" s="35"/>
      <c r="G36" s="35"/>
      <c r="H36" s="35"/>
      <c r="I36" s="35"/>
      <c r="J36" s="36"/>
      <c r="K36" s="36"/>
      <c r="L36" s="75"/>
      <c r="M36" s="36"/>
      <c r="N36" s="36"/>
      <c r="O36" s="35"/>
      <c r="P36" s="35"/>
      <c r="Q36" s="35"/>
      <c r="R36" s="35"/>
      <c r="S36" s="35"/>
      <c r="T36" s="91"/>
      <c r="U36" s="71"/>
      <c r="V36" s="35"/>
      <c r="W36" s="35"/>
      <c r="X36" s="35"/>
      <c r="Y36" s="35"/>
      <c r="Z36" s="35"/>
      <c r="AA36" s="35"/>
      <c r="AB36" s="35"/>
      <c r="AC36" s="23"/>
    </row>
    <row r="37" spans="1:29" ht="36" customHeight="1" x14ac:dyDescent="0.2">
      <c r="A37" s="138"/>
      <c r="B37" s="40" t="s">
        <v>66</v>
      </c>
      <c r="C37" s="70"/>
      <c r="D37" s="40" t="s">
        <v>71</v>
      </c>
      <c r="E37" s="76" t="s">
        <v>13</v>
      </c>
      <c r="F37" s="84">
        <v>21947</v>
      </c>
      <c r="G37" s="92" t="s">
        <v>82</v>
      </c>
      <c r="H37" s="26">
        <v>85</v>
      </c>
      <c r="I37" s="18"/>
      <c r="J37" s="46"/>
      <c r="K37" s="47"/>
      <c r="L37" s="48"/>
      <c r="M37" s="30">
        <v>1</v>
      </c>
      <c r="N37" s="80">
        <v>1</v>
      </c>
      <c r="O37" s="31">
        <f>M37/N37</f>
        <v>1</v>
      </c>
      <c r="P37" s="79">
        <v>81</v>
      </c>
      <c r="Q37" s="80">
        <v>85</v>
      </c>
      <c r="R37" s="31">
        <f>P37/Q37</f>
        <v>0.95294117647058818</v>
      </c>
      <c r="S37" s="51">
        <f t="shared" ref="S37" si="21">P37+M37+J37</f>
        <v>82</v>
      </c>
      <c r="T37" s="20">
        <f t="shared" ref="T37" si="22">Q37+N37+K37</f>
        <v>86</v>
      </c>
      <c r="U37" s="81">
        <f t="shared" ref="U37:U47" si="23">S37/T37</f>
        <v>0.95348837209302328</v>
      </c>
      <c r="V37" s="53">
        <v>0.1</v>
      </c>
      <c r="W37" s="53">
        <f t="shared" ref="W37:W46" si="24">((H37-T37)/T37)*100%</f>
        <v>-1.1627906976744186E-2</v>
      </c>
      <c r="X37" s="26" t="s">
        <v>18</v>
      </c>
      <c r="Y37" s="26" t="s">
        <v>18</v>
      </c>
      <c r="Z37" s="67">
        <v>0.89</v>
      </c>
      <c r="AA37" s="67">
        <v>0.92</v>
      </c>
      <c r="AB37" s="26" t="s">
        <v>18</v>
      </c>
      <c r="AC37" s="23"/>
    </row>
    <row r="38" spans="1:29" ht="36" customHeight="1" x14ac:dyDescent="0.2">
      <c r="A38" s="138"/>
      <c r="B38" s="40"/>
      <c r="C38" s="70"/>
      <c r="D38" s="40"/>
      <c r="E38" s="76" t="s">
        <v>93</v>
      </c>
      <c r="F38" s="84">
        <v>35771</v>
      </c>
      <c r="G38" s="92" t="s">
        <v>83</v>
      </c>
      <c r="H38" s="26">
        <v>15</v>
      </c>
      <c r="I38" s="18"/>
      <c r="J38" s="46"/>
      <c r="K38" s="47"/>
      <c r="L38" s="48"/>
      <c r="M38" s="46"/>
      <c r="N38" s="47"/>
      <c r="O38" s="48"/>
      <c r="P38" s="79">
        <v>15</v>
      </c>
      <c r="Q38" s="80">
        <v>15</v>
      </c>
      <c r="R38" s="31">
        <f>P38/Q38</f>
        <v>1</v>
      </c>
      <c r="S38" s="51">
        <f t="shared" ref="S38:S46" si="25">P38+M38+J38</f>
        <v>15</v>
      </c>
      <c r="T38" s="20">
        <f t="shared" ref="T38:T46" si="26">Q38+N38+K38</f>
        <v>15</v>
      </c>
      <c r="U38" s="81">
        <f t="shared" ref="U38" si="27">S38/T38</f>
        <v>1</v>
      </c>
      <c r="V38" s="53">
        <v>0.18</v>
      </c>
      <c r="W38" s="53">
        <f t="shared" si="24"/>
        <v>0</v>
      </c>
      <c r="X38" s="26" t="s">
        <v>18</v>
      </c>
      <c r="Y38" s="26" t="s">
        <v>18</v>
      </c>
      <c r="Z38" s="67">
        <v>1</v>
      </c>
      <c r="AA38" s="67">
        <v>0.8</v>
      </c>
      <c r="AB38" s="26" t="s">
        <v>18</v>
      </c>
      <c r="AC38" s="23"/>
    </row>
    <row r="39" spans="1:29" ht="36" customHeight="1" x14ac:dyDescent="0.2">
      <c r="A39" s="138"/>
      <c r="B39" s="40" t="s">
        <v>66</v>
      </c>
      <c r="C39" s="70"/>
      <c r="D39" s="40" t="s">
        <v>71</v>
      </c>
      <c r="E39" s="76" t="s">
        <v>58</v>
      </c>
      <c r="F39" s="84">
        <v>16261</v>
      </c>
      <c r="G39" s="93" t="s">
        <v>53</v>
      </c>
      <c r="H39" s="26">
        <v>26</v>
      </c>
      <c r="I39" s="18"/>
      <c r="J39" s="46"/>
      <c r="K39" s="47"/>
      <c r="L39" s="48"/>
      <c r="M39" s="30">
        <v>1</v>
      </c>
      <c r="N39" s="80">
        <v>1</v>
      </c>
      <c r="O39" s="31">
        <f>M39/N39</f>
        <v>1</v>
      </c>
      <c r="P39" s="79">
        <v>23</v>
      </c>
      <c r="Q39" s="80">
        <v>26</v>
      </c>
      <c r="R39" s="31">
        <f>P39/Q39</f>
        <v>0.88461538461538458</v>
      </c>
      <c r="S39" s="51">
        <f t="shared" si="25"/>
        <v>24</v>
      </c>
      <c r="T39" s="20">
        <f t="shared" si="26"/>
        <v>27</v>
      </c>
      <c r="U39" s="81">
        <f t="shared" si="23"/>
        <v>0.88888888888888884</v>
      </c>
      <c r="V39" s="53">
        <v>0.17</v>
      </c>
      <c r="W39" s="53">
        <f t="shared" si="24"/>
        <v>-3.7037037037037035E-2</v>
      </c>
      <c r="X39" s="26" t="s">
        <v>18</v>
      </c>
      <c r="Y39" s="26" t="s">
        <v>18</v>
      </c>
      <c r="Z39" s="67">
        <v>0.95</v>
      </c>
      <c r="AA39" s="67">
        <v>0.65</v>
      </c>
      <c r="AB39" s="26" t="s">
        <v>18</v>
      </c>
      <c r="AC39" s="23"/>
    </row>
    <row r="40" spans="1:29" ht="36" customHeight="1" x14ac:dyDescent="0.2">
      <c r="A40" s="138"/>
      <c r="B40" s="40" t="s">
        <v>66</v>
      </c>
      <c r="C40" s="70"/>
      <c r="D40" s="40" t="s">
        <v>71</v>
      </c>
      <c r="E40" s="76" t="s">
        <v>106</v>
      </c>
      <c r="F40" s="84">
        <v>35438</v>
      </c>
      <c r="G40" s="93" t="s">
        <v>110</v>
      </c>
      <c r="H40" s="26">
        <v>45</v>
      </c>
      <c r="I40" s="18"/>
      <c r="J40" s="46"/>
      <c r="K40" s="47"/>
      <c r="L40" s="48"/>
      <c r="M40" s="46"/>
      <c r="N40" s="47"/>
      <c r="O40" s="48"/>
      <c r="P40" s="79">
        <v>32</v>
      </c>
      <c r="Q40" s="80">
        <v>47</v>
      </c>
      <c r="R40" s="31">
        <f t="shared" ref="R40" si="28">P40/Q40</f>
        <v>0.68085106382978722</v>
      </c>
      <c r="S40" s="51">
        <f t="shared" si="25"/>
        <v>32</v>
      </c>
      <c r="T40" s="20">
        <f t="shared" si="26"/>
        <v>47</v>
      </c>
      <c r="U40" s="81">
        <f t="shared" ref="U40:U41" si="29">S40/T40</f>
        <v>0.68085106382978722</v>
      </c>
      <c r="V40" s="53">
        <v>0.26</v>
      </c>
      <c r="W40" s="53">
        <f t="shared" si="24"/>
        <v>-4.2553191489361701E-2</v>
      </c>
      <c r="X40" s="26" t="s">
        <v>18</v>
      </c>
      <c r="Y40" s="26" t="s">
        <v>18</v>
      </c>
      <c r="Z40" s="67">
        <v>0.95</v>
      </c>
      <c r="AA40" s="67">
        <v>0.85</v>
      </c>
      <c r="AB40" s="26" t="s">
        <v>18</v>
      </c>
      <c r="AC40" s="23"/>
    </row>
    <row r="41" spans="1:29" ht="36" customHeight="1" x14ac:dyDescent="0.2">
      <c r="A41" s="138"/>
      <c r="B41" s="40"/>
      <c r="C41" s="70"/>
      <c r="D41" s="40"/>
      <c r="E41" s="76" t="s">
        <v>75</v>
      </c>
      <c r="F41" s="84">
        <v>35077</v>
      </c>
      <c r="G41" s="93" t="s">
        <v>76</v>
      </c>
      <c r="H41" s="26">
        <v>15</v>
      </c>
      <c r="I41" s="18"/>
      <c r="J41" s="46"/>
      <c r="K41" s="47"/>
      <c r="L41" s="48"/>
      <c r="M41" s="46"/>
      <c r="N41" s="47"/>
      <c r="O41" s="48"/>
      <c r="P41" s="79">
        <v>10</v>
      </c>
      <c r="Q41" s="80">
        <v>15</v>
      </c>
      <c r="R41" s="31">
        <f t="shared" ref="R41" si="30">P41/Q41</f>
        <v>0.66666666666666663</v>
      </c>
      <c r="S41" s="51">
        <f t="shared" si="25"/>
        <v>10</v>
      </c>
      <c r="T41" s="20">
        <f t="shared" si="26"/>
        <v>15</v>
      </c>
      <c r="U41" s="81">
        <f t="shared" si="29"/>
        <v>0.66666666666666663</v>
      </c>
      <c r="V41" s="53">
        <v>0.13</v>
      </c>
      <c r="W41" s="53">
        <f t="shared" si="24"/>
        <v>0</v>
      </c>
      <c r="X41" s="26" t="s">
        <v>18</v>
      </c>
      <c r="Y41" s="26" t="s">
        <v>18</v>
      </c>
      <c r="Z41" s="67">
        <v>0.8</v>
      </c>
      <c r="AA41" s="67">
        <v>0.75</v>
      </c>
      <c r="AB41" s="26" t="s">
        <v>18</v>
      </c>
      <c r="AC41" s="23"/>
    </row>
    <row r="42" spans="1:29" ht="36" hidden="1" customHeight="1" x14ac:dyDescent="0.2">
      <c r="A42" s="138"/>
      <c r="B42" s="40"/>
      <c r="C42" s="70"/>
      <c r="D42" s="40"/>
      <c r="E42" s="76" t="s">
        <v>79</v>
      </c>
      <c r="F42" s="84">
        <v>38488</v>
      </c>
      <c r="G42" s="93" t="s">
        <v>80</v>
      </c>
      <c r="H42" s="26">
        <v>1</v>
      </c>
      <c r="I42" s="18"/>
      <c r="J42" s="46"/>
      <c r="K42" s="47"/>
      <c r="L42" s="48"/>
      <c r="M42" s="46"/>
      <c r="N42" s="47"/>
      <c r="O42" s="48"/>
      <c r="P42" s="79">
        <v>1</v>
      </c>
      <c r="Q42" s="80">
        <v>1</v>
      </c>
      <c r="R42" s="31">
        <f t="shared" ref="R42" si="31">P42/Q42</f>
        <v>1</v>
      </c>
      <c r="S42" s="51">
        <v>1</v>
      </c>
      <c r="T42" s="20">
        <v>1</v>
      </c>
      <c r="U42" s="81">
        <f t="shared" ref="U42:U43" si="32">S42/T42</f>
        <v>1</v>
      </c>
      <c r="V42" s="53">
        <v>0.33</v>
      </c>
      <c r="W42" s="53">
        <f t="shared" si="24"/>
        <v>0</v>
      </c>
      <c r="X42" s="26" t="s">
        <v>18</v>
      </c>
      <c r="Y42" s="26" t="s">
        <v>18</v>
      </c>
      <c r="Z42" s="67"/>
      <c r="AA42" s="67"/>
      <c r="AB42" s="26" t="s">
        <v>18</v>
      </c>
      <c r="AC42" s="23"/>
    </row>
    <row r="43" spans="1:29" ht="36" customHeight="1" x14ac:dyDescent="0.2">
      <c r="A43" s="138"/>
      <c r="B43" s="40"/>
      <c r="C43" s="70"/>
      <c r="D43" s="40"/>
      <c r="E43" s="76" t="s">
        <v>60</v>
      </c>
      <c r="F43" s="84">
        <v>36982</v>
      </c>
      <c r="G43" s="93" t="s">
        <v>81</v>
      </c>
      <c r="H43" s="26">
        <v>0</v>
      </c>
      <c r="I43" s="18"/>
      <c r="J43" s="46"/>
      <c r="K43" s="47"/>
      <c r="L43" s="48"/>
      <c r="M43" s="46"/>
      <c r="N43" s="47"/>
      <c r="O43" s="48"/>
      <c r="P43" s="85">
        <v>0</v>
      </c>
      <c r="Q43" s="80">
        <v>0</v>
      </c>
      <c r="R43" s="31" t="e">
        <f t="shared" ref="R43" si="33">P43/Q43</f>
        <v>#DIV/0!</v>
      </c>
      <c r="S43" s="51">
        <f t="shared" si="25"/>
        <v>0</v>
      </c>
      <c r="T43" s="20">
        <f t="shared" si="26"/>
        <v>0</v>
      </c>
      <c r="U43" s="81" t="e">
        <f t="shared" si="32"/>
        <v>#DIV/0!</v>
      </c>
      <c r="V43" s="53">
        <v>0.28999999999999998</v>
      </c>
      <c r="W43" s="53" t="e">
        <f>((H43-T43)/T43)*100%</f>
        <v>#DIV/0!</v>
      </c>
      <c r="X43" s="26" t="s">
        <v>18</v>
      </c>
      <c r="Y43" s="26" t="s">
        <v>18</v>
      </c>
      <c r="Z43" s="67">
        <v>0.98</v>
      </c>
      <c r="AA43" s="67">
        <v>0.77</v>
      </c>
      <c r="AB43" s="26" t="s">
        <v>18</v>
      </c>
      <c r="AC43" s="23"/>
    </row>
    <row r="44" spans="1:29" ht="36" customHeight="1" x14ac:dyDescent="0.2">
      <c r="A44" s="138"/>
      <c r="B44" s="40" t="s">
        <v>66</v>
      </c>
      <c r="C44" s="70"/>
      <c r="D44" s="40" t="s">
        <v>71</v>
      </c>
      <c r="E44" s="76" t="s">
        <v>59</v>
      </c>
      <c r="F44" s="84">
        <v>16258</v>
      </c>
      <c r="G44" s="93" t="s">
        <v>55</v>
      </c>
      <c r="H44" s="26">
        <v>12</v>
      </c>
      <c r="I44" s="18"/>
      <c r="J44" s="46"/>
      <c r="K44" s="47"/>
      <c r="L44" s="48"/>
      <c r="M44" s="46"/>
      <c r="N44" s="47"/>
      <c r="O44" s="48"/>
      <c r="P44" s="79">
        <v>12</v>
      </c>
      <c r="Q44" s="80">
        <v>12</v>
      </c>
      <c r="R44" s="31">
        <f>P44/Q44</f>
        <v>1</v>
      </c>
      <c r="S44" s="51">
        <v>12</v>
      </c>
      <c r="T44" s="20">
        <v>12</v>
      </c>
      <c r="U44" s="81">
        <f t="shared" si="23"/>
        <v>1</v>
      </c>
      <c r="V44" s="53">
        <v>0.39</v>
      </c>
      <c r="W44" s="53">
        <f t="shared" si="24"/>
        <v>0</v>
      </c>
      <c r="X44" s="26" t="s">
        <v>18</v>
      </c>
      <c r="Y44" s="26" t="s">
        <v>18</v>
      </c>
      <c r="Z44" s="94">
        <v>1</v>
      </c>
      <c r="AA44" s="94">
        <v>1</v>
      </c>
      <c r="AB44" s="26" t="s">
        <v>18</v>
      </c>
      <c r="AC44" s="23"/>
    </row>
    <row r="45" spans="1:29" ht="36" customHeight="1" x14ac:dyDescent="0.2">
      <c r="A45" s="138"/>
      <c r="B45" s="40" t="s">
        <v>66</v>
      </c>
      <c r="C45" s="70"/>
      <c r="D45" s="40" t="s">
        <v>71</v>
      </c>
      <c r="E45" s="76" t="s">
        <v>14</v>
      </c>
      <c r="F45" s="84">
        <v>36123</v>
      </c>
      <c r="G45" s="93" t="s">
        <v>56</v>
      </c>
      <c r="H45" s="26">
        <v>20</v>
      </c>
      <c r="I45" s="18"/>
      <c r="J45" s="46"/>
      <c r="K45" s="47"/>
      <c r="L45" s="48"/>
      <c r="M45" s="46"/>
      <c r="N45" s="47"/>
      <c r="O45" s="48"/>
      <c r="P45" s="79">
        <v>19</v>
      </c>
      <c r="Q45" s="80">
        <v>19</v>
      </c>
      <c r="R45" s="31">
        <f>P45/Q45</f>
        <v>1</v>
      </c>
      <c r="S45" s="51">
        <f t="shared" si="25"/>
        <v>19</v>
      </c>
      <c r="T45" s="20">
        <f t="shared" si="26"/>
        <v>19</v>
      </c>
      <c r="U45" s="81">
        <f t="shared" si="23"/>
        <v>1</v>
      </c>
      <c r="V45" s="53">
        <v>0.26</v>
      </c>
      <c r="W45" s="53">
        <f t="shared" si="24"/>
        <v>5.2631578947368418E-2</v>
      </c>
      <c r="X45" s="26" t="s">
        <v>18</v>
      </c>
      <c r="Y45" s="26" t="s">
        <v>18</v>
      </c>
      <c r="Z45" s="67">
        <v>1</v>
      </c>
      <c r="AA45" s="67">
        <v>1</v>
      </c>
      <c r="AB45" s="26" t="s">
        <v>18</v>
      </c>
      <c r="AC45" s="23"/>
    </row>
    <row r="46" spans="1:29" ht="36" customHeight="1" thickBot="1" x14ac:dyDescent="0.25">
      <c r="A46" s="138"/>
      <c r="B46" s="40" t="s">
        <v>66</v>
      </c>
      <c r="C46" s="70"/>
      <c r="D46" s="40" t="s">
        <v>71</v>
      </c>
      <c r="E46" s="76" t="s">
        <v>60</v>
      </c>
      <c r="F46" s="95">
        <v>28716</v>
      </c>
      <c r="G46" s="93" t="s">
        <v>94</v>
      </c>
      <c r="H46" s="26">
        <v>46</v>
      </c>
      <c r="I46" s="18">
        <v>2</v>
      </c>
      <c r="J46" s="46"/>
      <c r="K46" s="47"/>
      <c r="L46" s="48"/>
      <c r="M46" s="46"/>
      <c r="N46" s="47"/>
      <c r="O46" s="48"/>
      <c r="P46" s="79">
        <v>45</v>
      </c>
      <c r="Q46" s="80">
        <v>45</v>
      </c>
      <c r="R46" s="31">
        <f>P46/Q46</f>
        <v>1</v>
      </c>
      <c r="S46" s="51">
        <f t="shared" si="25"/>
        <v>45</v>
      </c>
      <c r="T46" s="20">
        <f t="shared" si="26"/>
        <v>45</v>
      </c>
      <c r="U46" s="81">
        <f t="shared" si="23"/>
        <v>1</v>
      </c>
      <c r="V46" s="53">
        <v>0.22</v>
      </c>
      <c r="W46" s="53">
        <f t="shared" si="24"/>
        <v>2.2222222222222223E-2</v>
      </c>
      <c r="X46" s="26" t="s">
        <v>18</v>
      </c>
      <c r="Y46" s="26" t="s">
        <v>18</v>
      </c>
      <c r="Z46" s="67">
        <v>0.98</v>
      </c>
      <c r="AA46" s="67">
        <v>0.94</v>
      </c>
      <c r="AB46" s="26" t="s">
        <v>18</v>
      </c>
      <c r="AC46" s="23"/>
    </row>
    <row r="47" spans="1:29" s="4" customFormat="1" ht="23.25" customHeight="1" thickBot="1" x14ac:dyDescent="0.25">
      <c r="A47" s="139"/>
      <c r="B47" s="96"/>
      <c r="C47" s="140" t="s">
        <v>15</v>
      </c>
      <c r="D47" s="140"/>
      <c r="E47" s="141"/>
      <c r="F47" s="98"/>
      <c r="G47" s="98"/>
      <c r="H47" s="99">
        <f>SUM(H2:H46)</f>
        <v>1071</v>
      </c>
      <c r="I47" s="97"/>
      <c r="J47" s="97">
        <f>SUM(J2:J46)</f>
        <v>60</v>
      </c>
      <c r="K47" s="97"/>
      <c r="L47" s="100"/>
      <c r="M47" s="97">
        <f>SUM(M2:M46)</f>
        <v>7</v>
      </c>
      <c r="N47" s="97"/>
      <c r="O47" s="101"/>
      <c r="P47" s="97">
        <f>SUM(P2:P46)</f>
        <v>823</v>
      </c>
      <c r="Q47" s="97"/>
      <c r="R47" s="101"/>
      <c r="S47" s="97">
        <f>SUM(S2:S46)</f>
        <v>890</v>
      </c>
      <c r="T47" s="97">
        <f>SUM(T2:T46)</f>
        <v>1020</v>
      </c>
      <c r="U47" s="102">
        <f t="shared" si="23"/>
        <v>0.87254901960784315</v>
      </c>
      <c r="V47" s="103">
        <f>AVERAGE(V5:V46)</f>
        <v>0.19416666666666663</v>
      </c>
      <c r="W47" s="103" t="e">
        <f>AVERAGE(W5:W46)</f>
        <v>#DIV/0!</v>
      </c>
      <c r="X47" s="103">
        <f>AVERAGE(X19:X46)</f>
        <v>0.36760850510444754</v>
      </c>
      <c r="Y47" s="103">
        <v>0.34</v>
      </c>
      <c r="Z47" s="103">
        <f>AVERAGE(Z19:Z46)</f>
        <v>0.92458333333333353</v>
      </c>
      <c r="AA47" s="103">
        <f>AVERAGE(AA19:AA46)</f>
        <v>0.77708333333333346</v>
      </c>
      <c r="AB47" s="103"/>
      <c r="AC47" s="20"/>
    </row>
    <row r="48" spans="1:29" ht="20.25" x14ac:dyDescent="0.2">
      <c r="A48" s="104"/>
      <c r="B48" s="104"/>
      <c r="C48" s="104" t="s">
        <v>69</v>
      </c>
      <c r="D48" s="104"/>
      <c r="E48" s="104"/>
      <c r="F48" s="105"/>
      <c r="G48" s="104"/>
      <c r="H48" s="105"/>
      <c r="I48" s="105"/>
      <c r="J48" s="105"/>
      <c r="K48" s="105"/>
      <c r="L48" s="106"/>
      <c r="M48" s="105"/>
      <c r="N48" s="105"/>
      <c r="O48" s="107"/>
      <c r="P48" s="107"/>
      <c r="Q48" s="107"/>
      <c r="R48" s="107"/>
      <c r="S48" s="107"/>
      <c r="T48" s="107"/>
      <c r="U48" s="108"/>
      <c r="V48" s="105"/>
      <c r="W48" s="105"/>
      <c r="X48" s="105"/>
      <c r="Y48" s="105"/>
      <c r="Z48" s="105"/>
      <c r="AA48" s="105"/>
      <c r="AB48" s="105"/>
      <c r="AC48" s="23"/>
    </row>
    <row r="49" spans="1:29" ht="20.25" x14ac:dyDescent="0.2">
      <c r="A49" s="104"/>
      <c r="B49" s="104"/>
      <c r="C49" s="109" t="s">
        <v>37</v>
      </c>
      <c r="D49" s="109"/>
      <c r="E49" s="110"/>
      <c r="F49" s="111"/>
      <c r="G49" s="110"/>
      <c r="H49" s="110"/>
      <c r="I49" s="110"/>
      <c r="J49" s="110"/>
      <c r="K49" s="112"/>
      <c r="L49" s="109"/>
      <c r="M49" s="109"/>
      <c r="N49" s="113"/>
      <c r="O49" s="113"/>
      <c r="P49" s="107"/>
      <c r="Q49" s="107"/>
      <c r="R49" s="107"/>
      <c r="S49" s="107"/>
      <c r="T49" s="107"/>
      <c r="U49" s="108"/>
      <c r="V49" s="105"/>
      <c r="W49" s="105"/>
      <c r="X49" s="105"/>
      <c r="Y49" s="105"/>
      <c r="Z49" s="105"/>
      <c r="AA49" s="105"/>
      <c r="AB49" s="105"/>
      <c r="AC49" s="23"/>
    </row>
    <row r="50" spans="1:29" ht="20.25" x14ac:dyDescent="0.2">
      <c r="A50" s="104"/>
      <c r="B50" s="104"/>
      <c r="C50" s="109" t="s">
        <v>20</v>
      </c>
      <c r="D50" s="109"/>
      <c r="E50" s="109"/>
      <c r="F50" s="114"/>
      <c r="G50" s="109"/>
      <c r="H50" s="110"/>
      <c r="I50" s="110"/>
      <c r="J50" s="110"/>
      <c r="K50" s="110"/>
      <c r="L50" s="110"/>
      <c r="M50" s="112"/>
      <c r="N50" s="109"/>
      <c r="O50" s="113"/>
      <c r="P50" s="107"/>
      <c r="Q50" s="107"/>
      <c r="R50" s="107"/>
      <c r="S50" s="107"/>
      <c r="T50" s="107"/>
      <c r="U50" s="108"/>
      <c r="V50" s="105"/>
      <c r="W50" s="105"/>
      <c r="X50" s="105"/>
      <c r="Y50" s="105"/>
      <c r="Z50" s="105"/>
      <c r="AA50" s="105"/>
      <c r="AB50" s="105"/>
      <c r="AC50" s="23"/>
    </row>
    <row r="51" spans="1:29" ht="20.25" x14ac:dyDescent="0.2">
      <c r="A51" s="104"/>
      <c r="B51" s="104"/>
      <c r="C51" s="109" t="s">
        <v>42</v>
      </c>
      <c r="D51" s="109"/>
      <c r="E51" s="109"/>
      <c r="F51" s="114"/>
      <c r="G51" s="109"/>
      <c r="H51" s="109"/>
      <c r="I51" s="113"/>
      <c r="J51" s="113"/>
      <c r="K51" s="113"/>
      <c r="L51" s="113"/>
      <c r="M51" s="113"/>
      <c r="N51" s="113"/>
      <c r="O51" s="113"/>
      <c r="P51" s="107"/>
      <c r="Q51" s="107"/>
      <c r="R51" s="107"/>
      <c r="S51" s="107"/>
      <c r="T51" s="107"/>
      <c r="U51" s="108"/>
      <c r="V51" s="105"/>
      <c r="W51" s="105"/>
      <c r="X51" s="105"/>
      <c r="Y51" s="105"/>
      <c r="Z51" s="105"/>
      <c r="AA51" s="105"/>
      <c r="AB51" s="105"/>
      <c r="AC51" s="23"/>
    </row>
    <row r="52" spans="1:29" ht="20.25" x14ac:dyDescent="0.2">
      <c r="A52" s="104"/>
      <c r="B52" s="104"/>
      <c r="C52" s="109" t="s">
        <v>38</v>
      </c>
      <c r="D52" s="109"/>
      <c r="E52" s="109"/>
      <c r="F52" s="114"/>
      <c r="G52" s="109"/>
      <c r="H52" s="110"/>
      <c r="I52" s="110"/>
      <c r="J52" s="110"/>
      <c r="K52" s="110"/>
      <c r="L52" s="110"/>
      <c r="M52" s="112"/>
      <c r="N52" s="109"/>
      <c r="O52" s="113"/>
      <c r="P52" s="107"/>
      <c r="Q52" s="107"/>
      <c r="R52" s="107"/>
      <c r="S52" s="107"/>
      <c r="T52" s="107"/>
      <c r="U52" s="108"/>
      <c r="V52" s="105"/>
      <c r="W52" s="105"/>
      <c r="X52" s="105"/>
      <c r="Y52" s="105"/>
      <c r="Z52" s="105"/>
      <c r="AA52" s="105"/>
      <c r="AB52" s="105"/>
      <c r="AC52" s="23"/>
    </row>
    <row r="53" spans="1:29" ht="20.25" x14ac:dyDescent="0.2">
      <c r="A53" s="104"/>
      <c r="B53" s="104"/>
      <c r="C53" s="110" t="s">
        <v>101</v>
      </c>
      <c r="D53" s="109"/>
      <c r="E53" s="109"/>
      <c r="F53" s="114"/>
      <c r="G53" s="109"/>
      <c r="H53" s="110"/>
      <c r="I53" s="110"/>
      <c r="J53" s="110"/>
      <c r="K53" s="110"/>
      <c r="L53" s="110"/>
      <c r="M53" s="112"/>
      <c r="N53" s="109"/>
      <c r="O53" s="113"/>
      <c r="P53" s="107"/>
      <c r="Q53" s="107"/>
      <c r="R53" s="107"/>
      <c r="S53" s="107"/>
      <c r="T53" s="107"/>
      <c r="U53" s="108"/>
      <c r="V53" s="105"/>
      <c r="W53" s="105"/>
      <c r="X53" s="105"/>
      <c r="Y53" s="105"/>
      <c r="Z53" s="105"/>
      <c r="AA53" s="105"/>
      <c r="AB53" s="105"/>
      <c r="AC53" s="23"/>
    </row>
    <row r="54" spans="1:29" ht="20.25" x14ac:dyDescent="0.2">
      <c r="A54" s="104"/>
      <c r="B54" s="104"/>
      <c r="C54" s="109"/>
      <c r="D54" s="109"/>
      <c r="E54" s="109"/>
      <c r="F54" s="114"/>
      <c r="G54" s="109"/>
      <c r="H54" s="110"/>
      <c r="I54" s="110"/>
      <c r="J54" s="110"/>
      <c r="K54" s="110"/>
      <c r="L54" s="110"/>
      <c r="M54" s="112"/>
      <c r="N54" s="109"/>
      <c r="O54" s="113"/>
      <c r="P54" s="107"/>
      <c r="Q54" s="107"/>
      <c r="R54" s="107"/>
      <c r="S54" s="107"/>
      <c r="T54" s="107"/>
      <c r="U54" s="108"/>
      <c r="V54" s="105"/>
      <c r="W54" s="105"/>
      <c r="X54" s="105"/>
      <c r="Y54" s="105"/>
      <c r="Z54" s="105"/>
      <c r="AA54" s="105"/>
      <c r="AB54" s="105"/>
      <c r="AC54" s="23"/>
    </row>
    <row r="55" spans="1:29" ht="20.25" x14ac:dyDescent="0.2">
      <c r="A55" s="104"/>
      <c r="B55" s="104"/>
      <c r="C55" s="142" t="s">
        <v>39</v>
      </c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07"/>
      <c r="Q55" s="107"/>
      <c r="R55" s="107"/>
      <c r="S55" s="107"/>
      <c r="T55" s="107"/>
      <c r="U55" s="108"/>
      <c r="V55" s="105"/>
      <c r="W55" s="105"/>
      <c r="X55" s="105"/>
      <c r="Y55" s="105"/>
      <c r="Z55" s="105"/>
      <c r="AA55" s="105"/>
      <c r="AB55" s="105"/>
      <c r="AC55" s="23"/>
    </row>
    <row r="56" spans="1:29" ht="16.899999999999999" customHeight="1" x14ac:dyDescent="0.2">
      <c r="A56" s="104"/>
      <c r="B56" s="104"/>
      <c r="C56" s="137" t="s">
        <v>40</v>
      </c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07"/>
      <c r="Q56" s="107"/>
      <c r="R56" s="107"/>
      <c r="S56" s="107"/>
      <c r="T56" s="107"/>
      <c r="U56" s="108"/>
      <c r="V56" s="105"/>
      <c r="W56" s="105"/>
      <c r="X56" s="105"/>
      <c r="Y56" s="105"/>
      <c r="Z56" s="105"/>
      <c r="AA56" s="105"/>
      <c r="AB56" s="105"/>
      <c r="AC56" s="23"/>
    </row>
    <row r="57" spans="1:29" ht="16.899999999999999" customHeight="1" x14ac:dyDescent="0.2">
      <c r="A57" s="104"/>
      <c r="B57" s="104"/>
      <c r="C57" s="137" t="s">
        <v>41</v>
      </c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07"/>
      <c r="Q57" s="107"/>
      <c r="R57" s="107"/>
      <c r="S57" s="107"/>
      <c r="T57" s="107"/>
      <c r="U57" s="108"/>
      <c r="V57" s="105"/>
      <c r="W57" s="105"/>
      <c r="X57" s="105"/>
      <c r="Y57" s="105"/>
      <c r="Z57" s="105"/>
      <c r="AA57" s="105"/>
      <c r="AB57" s="105"/>
      <c r="AC57" s="23"/>
    </row>
    <row r="58" spans="1:29" x14ac:dyDescent="0.2">
      <c r="A58" s="7"/>
      <c r="B58" s="7"/>
      <c r="C58" s="7"/>
      <c r="D58" s="7"/>
      <c r="E58" s="8"/>
      <c r="F58" s="8"/>
      <c r="G58" s="8"/>
      <c r="H58" s="16"/>
      <c r="I58" s="8"/>
      <c r="J58" s="9"/>
      <c r="K58" s="8"/>
      <c r="L58" s="8"/>
      <c r="M58" s="10"/>
      <c r="N58" s="10"/>
      <c r="O58" s="10"/>
      <c r="P58" s="10"/>
      <c r="Q58" s="10"/>
      <c r="R58" s="10"/>
      <c r="S58" s="10"/>
      <c r="T58" s="10"/>
      <c r="U58" s="11"/>
      <c r="V58" s="8"/>
      <c r="W58" s="8"/>
      <c r="X58" s="8"/>
      <c r="Y58" s="8"/>
      <c r="Z58" s="8"/>
      <c r="AA58" s="8"/>
      <c r="AB58" s="8"/>
    </row>
    <row r="59" spans="1:29" ht="18.75" x14ac:dyDescent="0.2">
      <c r="A59" s="7"/>
      <c r="B59" s="7"/>
      <c r="C59" s="13"/>
      <c r="D59" s="13"/>
      <c r="E59" s="12"/>
      <c r="F59" s="14"/>
      <c r="G59" s="12"/>
      <c r="H59" s="17"/>
      <c r="I59" s="12"/>
      <c r="J59" s="12"/>
      <c r="K59" s="12"/>
      <c r="L59" s="12"/>
      <c r="M59" s="12"/>
      <c r="N59" s="12"/>
      <c r="O59" s="12"/>
      <c r="P59" s="10"/>
      <c r="Q59" s="10"/>
      <c r="R59" s="10"/>
      <c r="S59" s="10"/>
      <c r="T59" s="10"/>
      <c r="U59" s="11"/>
      <c r="V59" s="8"/>
      <c r="W59" s="8"/>
      <c r="X59" s="8"/>
      <c r="Y59" s="8"/>
      <c r="Z59" s="8"/>
      <c r="AA59" s="8"/>
      <c r="AB59" s="8"/>
    </row>
    <row r="60" spans="1:29" x14ac:dyDescent="0.2">
      <c r="A60" s="7"/>
      <c r="B60" s="7"/>
      <c r="C60" s="7"/>
      <c r="D60" s="7"/>
      <c r="E60" s="7"/>
      <c r="F60" s="8"/>
      <c r="G60" s="7"/>
      <c r="H60" s="16"/>
      <c r="I60" s="8"/>
      <c r="J60" s="8"/>
      <c r="K60" s="8"/>
      <c r="L60" s="9"/>
      <c r="M60" s="8"/>
      <c r="N60" s="8"/>
      <c r="O60" s="10"/>
      <c r="P60" s="10"/>
      <c r="Q60" s="10"/>
      <c r="R60" s="10"/>
      <c r="S60" s="10"/>
      <c r="T60" s="10"/>
      <c r="U60" s="11"/>
      <c r="V60" s="8"/>
      <c r="W60" s="8"/>
      <c r="X60" s="8"/>
      <c r="Y60" s="8"/>
      <c r="Z60" s="8"/>
      <c r="AA60" s="8"/>
      <c r="AB60" s="8"/>
    </row>
  </sheetData>
  <mergeCells count="30">
    <mergeCell ref="C57:O57"/>
    <mergeCell ref="A19:A47"/>
    <mergeCell ref="C19:E19"/>
    <mergeCell ref="C36:E36"/>
    <mergeCell ref="C47:E47"/>
    <mergeCell ref="C55:O55"/>
    <mergeCell ref="C56:O56"/>
    <mergeCell ref="C4:E4"/>
    <mergeCell ref="A5:A18"/>
    <mergeCell ref="AA2:AA3"/>
    <mergeCell ref="Y2:Y3"/>
    <mergeCell ref="V2:V3"/>
    <mergeCell ref="F2:F3"/>
    <mergeCell ref="C15:E15"/>
    <mergeCell ref="C17:E17"/>
    <mergeCell ref="E2:E3"/>
    <mergeCell ref="G2:G3"/>
    <mergeCell ref="H2:H3"/>
    <mergeCell ref="J2:L2"/>
    <mergeCell ref="M2:O2"/>
    <mergeCell ref="P2:R2"/>
    <mergeCell ref="A1:C3"/>
    <mergeCell ref="AC2:AC3"/>
    <mergeCell ref="AB2:AB3"/>
    <mergeCell ref="J1:U1"/>
    <mergeCell ref="S2:U2"/>
    <mergeCell ref="W2:W3"/>
    <mergeCell ref="X2:X3"/>
    <mergeCell ref="Z2:Z3"/>
    <mergeCell ref="W1:AA1"/>
  </mergeCells>
  <printOptions horizontalCentered="1" verticalCentered="1" gridLines="1"/>
  <pageMargins left="0.19685039370078741" right="0.19685039370078741" top="0.55118110236220474" bottom="0.55118110236220474" header="0.31496062992125984" footer="0.31496062992125984"/>
  <pageSetup paperSize="8" scale="29" orientation="landscape" r:id="rId1"/>
  <headerFooter>
    <oddHeader>&amp;LCAMPUS SCIENCES-U LYON&amp;C&amp;20INDICATEURS DE PERFORMANCE&amp;RSession 2022</oddHeader>
    <oddFooter>&amp;L&amp;"Arial,Italique"&amp;8RQ/MB/Indicateurs de performance/créé le 14/03/2020/Edité le &amp;D&amp;R&amp;P/&amp;N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08D72921C0EC48BA36B6E0B9039F62" ma:contentTypeVersion="13" ma:contentTypeDescription="Crée un document." ma:contentTypeScope="" ma:versionID="f35f249d1256ede6eece3faa760d4626">
  <xsd:schema xmlns:xsd="http://www.w3.org/2001/XMLSchema" xmlns:xs="http://www.w3.org/2001/XMLSchema" xmlns:p="http://schemas.microsoft.com/office/2006/metadata/properties" xmlns:ns2="9e8ec729-e02f-4dd7-ba93-325d6d447f43" xmlns:ns3="62064bea-09bb-4c46-ae7b-c447a4c06e74" targetNamespace="http://schemas.microsoft.com/office/2006/metadata/properties" ma:root="true" ma:fieldsID="e26a4b9bd862c1e3977eb5e8bbef8db2" ns2:_="" ns3:_="">
    <xsd:import namespace="9e8ec729-e02f-4dd7-ba93-325d6d447f43"/>
    <xsd:import namespace="62064bea-09bb-4c46-ae7b-c447a4c06e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ec729-e02f-4dd7-ba93-325d6d447f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558a496c-38be-48e6-95fa-69f91427c4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064bea-09bb-4c46-ae7b-c447a4c06e7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7192934-2b40-4618-bf2a-eef8e251a590}" ma:internalName="TaxCatchAll" ma:showField="CatchAllData" ma:web="62064bea-09bb-4c46-ae7b-c447a4c06e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064bea-09bb-4c46-ae7b-c447a4c06e74" xsi:nil="true"/>
    <lcf76f155ced4ddcb4097134ff3c332f xmlns="9e8ec729-e02f-4dd7-ba93-325d6d447f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282D93-ADAE-4BD5-9205-BFBF79B0D8D4}"/>
</file>

<file path=customXml/itemProps2.xml><?xml version="1.0" encoding="utf-8"?>
<ds:datastoreItem xmlns:ds="http://schemas.openxmlformats.org/officeDocument/2006/customXml" ds:itemID="{31183FB3-44A3-4507-BB44-158447E087D2}"/>
</file>

<file path=customXml/itemProps3.xml><?xml version="1.0" encoding="utf-8"?>
<ds:datastoreItem xmlns:ds="http://schemas.openxmlformats.org/officeDocument/2006/customXml" ds:itemID="{610C5B96-B8C2-4C70-B5E2-2D5F233FB83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C1-I2-Taux de performance GENER</vt:lpstr>
      <vt:lpstr>'C1-I2-Taux de performance GENER'!Impression_des_titres</vt:lpstr>
      <vt:lpstr>'C1-I2-Taux de performance GENER'!Zone_d_impression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Magalie BARA</dc:creator>
  <cp:lastModifiedBy>Angelique LEVY</cp:lastModifiedBy>
  <cp:lastPrinted>2026-01-06T13:59:03Z</cp:lastPrinted>
  <dcterms:created xsi:type="dcterms:W3CDTF">2020-05-11T13:02:50Z</dcterms:created>
  <dcterms:modified xsi:type="dcterms:W3CDTF">2026-01-06T14:05:25Z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0x010100CB08D72921C0EC48BA36B6E0B9039F62</vt:lpwstr>
  </property>
</Properties>
</file>